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2260" windowHeight="12650"/>
  </bookViews>
  <sheets>
    <sheet name="S.CA PS.TDAN TU CAO DEN THAP" sheetId="7" r:id="rId1"/>
    <sheet name="biểu đồ 63 tỉnh" sheetId="8" r:id="rId2"/>
    <sheet name="Tổng hợp 14 tỉnh" sheetId="5" r:id="rId3"/>
    <sheet name="biểu đồ 14 tỉnh" sheetId="6" r:id="rId4"/>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66" i="7" l="1"/>
  <c r="G60" i="7" l="1"/>
  <c r="G4" i="7" l="1"/>
  <c r="G5" i="7"/>
  <c r="G6" i="7"/>
  <c r="G7" i="7"/>
  <c r="G8" i="7"/>
  <c r="G9" i="7"/>
  <c r="G10" i="7"/>
  <c r="G11" i="7"/>
  <c r="G12" i="7"/>
  <c r="G13" i="7"/>
  <c r="G14" i="7"/>
  <c r="G15" i="7"/>
  <c r="G16" i="7"/>
  <c r="G17" i="7"/>
  <c r="G18" i="7"/>
  <c r="G19" i="7"/>
  <c r="G20" i="7"/>
  <c r="G21" i="7"/>
  <c r="G22" i="7"/>
  <c r="G23" i="7"/>
  <c r="G24" i="7"/>
  <c r="G25" i="7"/>
  <c r="G26" i="7"/>
  <c r="G27" i="7"/>
  <c r="G28" i="7"/>
  <c r="G29" i="7"/>
  <c r="G30" i="7"/>
  <c r="G31" i="7"/>
  <c r="G32" i="7"/>
  <c r="G33" i="7"/>
  <c r="G34" i="7"/>
  <c r="G35" i="7"/>
  <c r="G36" i="7"/>
  <c r="G37" i="7"/>
  <c r="G38" i="7"/>
  <c r="G39" i="7"/>
  <c r="G40" i="7"/>
  <c r="G41" i="7"/>
  <c r="G42" i="7"/>
  <c r="G43" i="7"/>
  <c r="G44" i="7"/>
  <c r="G45" i="7"/>
  <c r="G46" i="7"/>
  <c r="G47" i="7"/>
  <c r="G48" i="7"/>
  <c r="G49" i="7"/>
  <c r="G50" i="7"/>
  <c r="G51" i="7"/>
  <c r="G52" i="7"/>
  <c r="G53" i="7"/>
  <c r="G54" i="7"/>
  <c r="G55" i="7"/>
  <c r="G56" i="7"/>
  <c r="G57" i="7"/>
  <c r="G58" i="7"/>
  <c r="G59" i="7"/>
  <c r="G61" i="7"/>
  <c r="G62" i="7"/>
  <c r="G63" i="7"/>
  <c r="G64" i="7"/>
  <c r="G65" i="7"/>
  <c r="G3" i="7"/>
  <c r="E4" i="7" l="1"/>
  <c r="E5" i="7"/>
  <c r="E6" i="7"/>
  <c r="E7" i="7"/>
  <c r="E8" i="7"/>
  <c r="E9" i="7"/>
  <c r="E10" i="7"/>
  <c r="E11" i="7"/>
  <c r="E12" i="7"/>
  <c r="E13" i="7"/>
  <c r="E14" i="7"/>
  <c r="E15" i="7"/>
  <c r="E16" i="7"/>
  <c r="E17" i="7"/>
  <c r="E18" i="7"/>
  <c r="E19" i="7"/>
  <c r="E20" i="7"/>
  <c r="E21" i="7"/>
  <c r="E22" i="7"/>
  <c r="E23" i="7"/>
  <c r="E24" i="7"/>
  <c r="E25" i="7"/>
  <c r="E26" i="7"/>
  <c r="E27" i="7"/>
  <c r="E28" i="7"/>
  <c r="E29" i="7"/>
  <c r="E30" i="7"/>
  <c r="E31" i="7"/>
  <c r="E32" i="7"/>
  <c r="E33" i="7"/>
  <c r="E34" i="7"/>
  <c r="E35" i="7"/>
  <c r="E36" i="7"/>
  <c r="E37" i="7"/>
  <c r="E38" i="7"/>
  <c r="E39" i="7"/>
  <c r="E40" i="7"/>
  <c r="E41" i="7"/>
  <c r="E42" i="7"/>
  <c r="E43" i="7"/>
  <c r="E44" i="7"/>
  <c r="E45" i="7"/>
  <c r="E46" i="7"/>
  <c r="E47" i="7"/>
  <c r="E48" i="7"/>
  <c r="E49" i="7"/>
  <c r="E50" i="7"/>
  <c r="E51" i="7"/>
  <c r="E52" i="7"/>
  <c r="E53" i="7"/>
  <c r="E54" i="7"/>
  <c r="E55" i="7"/>
  <c r="E56" i="7"/>
  <c r="E57" i="7"/>
  <c r="E58" i="7"/>
  <c r="E59" i="7"/>
  <c r="E60" i="7"/>
  <c r="E61" i="7"/>
  <c r="E62" i="7"/>
  <c r="E63" i="7"/>
  <c r="E64" i="7"/>
  <c r="E65" i="7"/>
  <c r="E3" i="7"/>
  <c r="G66" i="7" l="1"/>
  <c r="P66" i="7" l="1"/>
  <c r="M66" i="7"/>
  <c r="Q4" i="7" l="1"/>
  <c r="Q5" i="7"/>
  <c r="Q6" i="7"/>
  <c r="Q7" i="7"/>
  <c r="Q8" i="7"/>
  <c r="Q9" i="7"/>
  <c r="Q10" i="7"/>
  <c r="Q11" i="7"/>
  <c r="Q12" i="7"/>
  <c r="Q13" i="7"/>
  <c r="Q14" i="7"/>
  <c r="Q15" i="7"/>
  <c r="Q16" i="7"/>
  <c r="Q17" i="7"/>
  <c r="Q18" i="7"/>
  <c r="Q19" i="7"/>
  <c r="Q20" i="7"/>
  <c r="Q21" i="7"/>
  <c r="Q22" i="7"/>
  <c r="Q23" i="7"/>
  <c r="Q24" i="7"/>
  <c r="Q25" i="7"/>
  <c r="Q26" i="7"/>
  <c r="Q27" i="7"/>
  <c r="Q28" i="7"/>
  <c r="Q29" i="7"/>
  <c r="Q30" i="7"/>
  <c r="Q31" i="7"/>
  <c r="Q32" i="7"/>
  <c r="Q33" i="7"/>
  <c r="Q34" i="7"/>
  <c r="Q35" i="7"/>
  <c r="Q36" i="7"/>
  <c r="Q37" i="7"/>
  <c r="Q38" i="7"/>
  <c r="Q39" i="7"/>
  <c r="Q40" i="7"/>
  <c r="Q41" i="7"/>
  <c r="Q42" i="7"/>
  <c r="Q43" i="7"/>
  <c r="Q44" i="7"/>
  <c r="Q45" i="7"/>
  <c r="Q46" i="7"/>
  <c r="Q47" i="7"/>
  <c r="Q48" i="7"/>
  <c r="Q49" i="7"/>
  <c r="Q50" i="7"/>
  <c r="Q51" i="7"/>
  <c r="Q52" i="7"/>
  <c r="Q53" i="7"/>
  <c r="Q54" i="7"/>
  <c r="Q55" i="7"/>
  <c r="Q56" i="7"/>
  <c r="Q57" i="7"/>
  <c r="Q58" i="7"/>
  <c r="Q59" i="7"/>
  <c r="Q60" i="7"/>
  <c r="Q61" i="7"/>
  <c r="Q62" i="7"/>
  <c r="Q63" i="7"/>
  <c r="Q64" i="7"/>
  <c r="Q65" i="7"/>
  <c r="Q3" i="7"/>
  <c r="U66" i="7"/>
  <c r="T3" i="7" s="1"/>
  <c r="Q66" i="7" l="1"/>
  <c r="C3" i="7"/>
  <c r="O3" i="7" s="1"/>
  <c r="T4" i="7"/>
  <c r="F47" i="7"/>
  <c r="F43" i="7"/>
  <c r="F45" i="7"/>
  <c r="F5" i="7"/>
  <c r="F57" i="7"/>
  <c r="F40" i="7"/>
  <c r="F35" i="7"/>
  <c r="F19" i="7"/>
  <c r="F55" i="7"/>
  <c r="F14" i="7"/>
  <c r="F39" i="7"/>
  <c r="F31" i="7"/>
  <c r="F32" i="7"/>
  <c r="F63" i="7"/>
  <c r="F36" i="7"/>
  <c r="F21" i="7"/>
  <c r="F38" i="7"/>
  <c r="F10" i="7"/>
  <c r="F64" i="7"/>
  <c r="F52" i="7"/>
  <c r="F44" i="7"/>
  <c r="F30" i="7"/>
  <c r="F16" i="7"/>
  <c r="F20" i="7"/>
  <c r="F65" i="7"/>
  <c r="F15" i="7"/>
  <c r="F41" i="7"/>
  <c r="F56" i="7"/>
  <c r="C4" i="7" l="1"/>
  <c r="O4" i="7" s="1"/>
  <c r="T5" i="7"/>
  <c r="J66" i="7"/>
  <c r="D66" i="7"/>
  <c r="C5" i="7" l="1"/>
  <c r="O5" i="7" s="1"/>
  <c r="T6" i="7"/>
  <c r="F66" i="7"/>
  <c r="C6" i="7" l="1"/>
  <c r="O6" i="7" s="1"/>
  <c r="T7" i="7"/>
  <c r="G4" i="5"/>
  <c r="G5" i="5"/>
  <c r="G6" i="5"/>
  <c r="G7" i="5"/>
  <c r="G12" i="5"/>
  <c r="G13" i="5"/>
  <c r="G3" i="5"/>
  <c r="N17" i="5"/>
  <c r="M17" i="5"/>
  <c r="K17" i="5"/>
  <c r="J17" i="5"/>
  <c r="E17" i="5"/>
  <c r="C17" i="5"/>
  <c r="D17" i="5" s="1"/>
  <c r="H16" i="5"/>
  <c r="L16" i="5" s="1"/>
  <c r="F16" i="5"/>
  <c r="G16" i="5" s="1"/>
  <c r="H15" i="5"/>
  <c r="L15" i="5" s="1"/>
  <c r="F15" i="5"/>
  <c r="G15" i="5" s="1"/>
  <c r="H14" i="5"/>
  <c r="L14" i="5" s="1"/>
  <c r="F14" i="5"/>
  <c r="G14" i="5" s="1"/>
  <c r="H13" i="5"/>
  <c r="L13" i="5" s="1"/>
  <c r="F13" i="5"/>
  <c r="H12" i="5"/>
  <c r="L12" i="5" s="1"/>
  <c r="F12" i="5"/>
  <c r="H11" i="5"/>
  <c r="L11" i="5" s="1"/>
  <c r="F11" i="5"/>
  <c r="G11" i="5" s="1"/>
  <c r="H10" i="5"/>
  <c r="L10" i="5" s="1"/>
  <c r="F10" i="5"/>
  <c r="G10" i="5" s="1"/>
  <c r="H9" i="5"/>
  <c r="L9" i="5" s="1"/>
  <c r="F9" i="5"/>
  <c r="G9" i="5" s="1"/>
  <c r="H8" i="5"/>
  <c r="L8" i="5" s="1"/>
  <c r="F8" i="5"/>
  <c r="G8" i="5" s="1"/>
  <c r="H7" i="5"/>
  <c r="L7" i="5" s="1"/>
  <c r="H6" i="5"/>
  <c r="L6" i="5" s="1"/>
  <c r="H5" i="5"/>
  <c r="L5" i="5" s="1"/>
  <c r="H4" i="5"/>
  <c r="L4" i="5" s="1"/>
  <c r="H3" i="5"/>
  <c r="L3" i="5" s="1"/>
  <c r="C7" i="7" l="1"/>
  <c r="O7" i="7" s="1"/>
  <c r="T8" i="7"/>
  <c r="I4" i="5"/>
  <c r="I15" i="5"/>
  <c r="I14" i="5"/>
  <c r="I13" i="5"/>
  <c r="I9" i="5"/>
  <c r="I10" i="5"/>
  <c r="I8" i="5"/>
  <c r="I11" i="5"/>
  <c r="I7" i="5"/>
  <c r="I16" i="5"/>
  <c r="I3" i="5"/>
  <c r="I6" i="5"/>
  <c r="I12" i="5"/>
  <c r="D16" i="5"/>
  <c r="D15" i="5" s="1"/>
  <c r="D14" i="5" s="1"/>
  <c r="D13" i="5" s="1"/>
  <c r="D12" i="5" s="1"/>
  <c r="D11" i="5" s="1"/>
  <c r="D10" i="5" s="1"/>
  <c r="D9" i="5" s="1"/>
  <c r="D8" i="5" s="1"/>
  <c r="D7" i="5" s="1"/>
  <c r="D6" i="5" s="1"/>
  <c r="D5" i="5" s="1"/>
  <c r="D4" i="5" s="1"/>
  <c r="D3" i="5" s="1"/>
  <c r="I5" i="5"/>
  <c r="F17" i="5"/>
  <c r="H17" i="5"/>
  <c r="L17" i="5"/>
  <c r="C8" i="7" l="1"/>
  <c r="O8" i="7" s="1"/>
  <c r="T9" i="7"/>
  <c r="T10" i="7" l="1"/>
  <c r="C9" i="7"/>
  <c r="O9" i="7" s="1"/>
  <c r="T11" i="7" l="1"/>
  <c r="C10" i="7"/>
  <c r="O10" i="7" s="1"/>
  <c r="T12" i="7" l="1"/>
  <c r="C11" i="7"/>
  <c r="O11" i="7" s="1"/>
  <c r="T13" i="7" l="1"/>
  <c r="C12" i="7"/>
  <c r="O12" i="7" s="1"/>
  <c r="C13" i="7" l="1"/>
  <c r="O13" i="7" s="1"/>
  <c r="T14" i="7"/>
  <c r="C14" i="7" l="1"/>
  <c r="O14" i="7" s="1"/>
  <c r="T15" i="7"/>
  <c r="C15" i="7" l="1"/>
  <c r="O15" i="7" s="1"/>
  <c r="T16" i="7"/>
  <c r="C16" i="7" l="1"/>
  <c r="O16" i="7" s="1"/>
  <c r="T17" i="7"/>
  <c r="C17" i="7" l="1"/>
  <c r="O17" i="7" s="1"/>
  <c r="T18" i="7"/>
  <c r="T19" i="7" l="1"/>
  <c r="C18" i="7"/>
  <c r="O18" i="7" s="1"/>
  <c r="T20" i="7" l="1"/>
  <c r="C19" i="7"/>
  <c r="O19" i="7" s="1"/>
  <c r="T21" i="7" l="1"/>
  <c r="C20" i="7"/>
  <c r="O20" i="7" s="1"/>
  <c r="C21" i="7" l="1"/>
  <c r="O21" i="7" s="1"/>
  <c r="T22" i="7"/>
  <c r="C22" i="7" l="1"/>
  <c r="O22" i="7" s="1"/>
  <c r="T23" i="7"/>
  <c r="T24" i="7" l="1"/>
  <c r="C23" i="7"/>
  <c r="O23" i="7" s="1"/>
  <c r="C24" i="7" l="1"/>
  <c r="O24" i="7" s="1"/>
  <c r="T25" i="7"/>
  <c r="T26" i="7" l="1"/>
  <c r="C25" i="7"/>
  <c r="O25" i="7" s="1"/>
  <c r="C26" i="7" l="1"/>
  <c r="O26" i="7" s="1"/>
  <c r="T27" i="7"/>
  <c r="C27" i="7" l="1"/>
  <c r="O27" i="7" s="1"/>
  <c r="T28" i="7"/>
  <c r="T29" i="7" l="1"/>
  <c r="C28" i="7"/>
  <c r="O28" i="7" s="1"/>
  <c r="C29" i="7" l="1"/>
  <c r="O29" i="7" s="1"/>
  <c r="T30" i="7"/>
  <c r="T31" i="7" l="1"/>
  <c r="C30" i="7"/>
  <c r="O30" i="7" s="1"/>
  <c r="T32" i="7" l="1"/>
  <c r="C31" i="7"/>
  <c r="O31" i="7" s="1"/>
  <c r="C32" i="7" l="1"/>
  <c r="O32" i="7" s="1"/>
  <c r="T33" i="7"/>
  <c r="C33" i="7" l="1"/>
  <c r="O33" i="7" s="1"/>
  <c r="T34" i="7"/>
  <c r="C34" i="7" l="1"/>
  <c r="O34" i="7" s="1"/>
  <c r="T35" i="7"/>
  <c r="T36" i="7" l="1"/>
  <c r="C35" i="7"/>
  <c r="O35" i="7" s="1"/>
  <c r="C36" i="7" l="1"/>
  <c r="O36" i="7" s="1"/>
  <c r="T37" i="7"/>
  <c r="T38" i="7" l="1"/>
  <c r="C37" i="7"/>
  <c r="O37" i="7" s="1"/>
  <c r="C38" i="7" l="1"/>
  <c r="O38" i="7" s="1"/>
  <c r="T39" i="7"/>
  <c r="C39" i="7" l="1"/>
  <c r="O39" i="7" s="1"/>
  <c r="T40" i="7"/>
  <c r="C40" i="7" l="1"/>
  <c r="O40" i="7" s="1"/>
  <c r="T41" i="7"/>
  <c r="C41" i="7" l="1"/>
  <c r="O41" i="7" s="1"/>
  <c r="T42" i="7"/>
  <c r="T43" i="7" l="1"/>
  <c r="C42" i="7"/>
  <c r="O42" i="7" s="1"/>
  <c r="T44" i="7" l="1"/>
  <c r="C43" i="7"/>
  <c r="O43" i="7" s="1"/>
  <c r="C44" i="7" l="1"/>
  <c r="O44" i="7" s="1"/>
  <c r="T45" i="7"/>
  <c r="C45" i="7" l="1"/>
  <c r="O45" i="7" s="1"/>
  <c r="T46" i="7"/>
  <c r="C46" i="7" l="1"/>
  <c r="O46" i="7" s="1"/>
  <c r="T47" i="7"/>
  <c r="C47" i="7" l="1"/>
  <c r="O47" i="7" s="1"/>
  <c r="T48" i="7"/>
  <c r="C48" i="7" l="1"/>
  <c r="O48" i="7" s="1"/>
  <c r="T49" i="7"/>
  <c r="T50" i="7" l="1"/>
  <c r="C49" i="7"/>
  <c r="O49" i="7" s="1"/>
  <c r="C50" i="7" l="1"/>
  <c r="O50" i="7" s="1"/>
  <c r="T51" i="7"/>
  <c r="T52" i="7" l="1"/>
  <c r="C51" i="7"/>
  <c r="O51" i="7" s="1"/>
  <c r="T53" i="7" l="1"/>
  <c r="C52" i="7"/>
  <c r="O52" i="7" s="1"/>
  <c r="C53" i="7" l="1"/>
  <c r="O53" i="7" s="1"/>
  <c r="T54" i="7"/>
  <c r="T55" i="7" l="1"/>
  <c r="C54" i="7"/>
  <c r="O54" i="7" s="1"/>
  <c r="T56" i="7" l="1"/>
  <c r="C55" i="7"/>
  <c r="O55" i="7" s="1"/>
  <c r="C56" i="7" l="1"/>
  <c r="O56" i="7" s="1"/>
  <c r="T57" i="7"/>
  <c r="C57" i="7" l="1"/>
  <c r="O57" i="7" s="1"/>
  <c r="T58" i="7"/>
  <c r="C58" i="7" l="1"/>
  <c r="O58" i="7" s="1"/>
  <c r="T59" i="7"/>
  <c r="C59" i="7" l="1"/>
  <c r="O59" i="7" s="1"/>
  <c r="T60" i="7"/>
  <c r="C60" i="7" l="1"/>
  <c r="O60" i="7" s="1"/>
  <c r="T61" i="7"/>
  <c r="T62" i="7" l="1"/>
  <c r="C61" i="7"/>
  <c r="O61" i="7" s="1"/>
  <c r="C62" i="7" l="1"/>
  <c r="O62" i="7" s="1"/>
  <c r="T63" i="7"/>
  <c r="C63" i="7" l="1"/>
  <c r="O63" i="7" s="1"/>
  <c r="T64" i="7"/>
  <c r="C64" i="7" l="1"/>
  <c r="O64" i="7" s="1"/>
  <c r="T65" i="7"/>
  <c r="C65" i="7" s="1"/>
  <c r="C66" i="7" l="1"/>
  <c r="O65" i="7"/>
  <c r="O66" i="7" s="1"/>
</calcChain>
</file>

<file path=xl/sharedStrings.xml><?xml version="1.0" encoding="utf-8"?>
<sst xmlns="http://schemas.openxmlformats.org/spreadsheetml/2006/main" count="377" uniqueCount="254">
  <si>
    <t>STT</t>
  </si>
  <si>
    <t>TỈNH THÀNH</t>
  </si>
  <si>
    <t>SỐ DÂN</t>
  </si>
  <si>
    <t>SỐ CA ĐÃ CHỮA KHỎI</t>
  </si>
  <si>
    <t>ĐANG ĐIỀU TRỊ</t>
  </si>
  <si>
    <t>SỐ CA PHÁT SINH TRONG 1 TUẦN (từ ngày 29/7 - 4/8)</t>
  </si>
  <si>
    <t>TỈ LỆ NGƯỜI ĐANG ĐIỀU TRỊ/ 1TRIỆU DÂN</t>
  </si>
  <si>
    <t>Bắc Kạn</t>
  </si>
  <si>
    <t>Cao Bằng</t>
  </si>
  <si>
    <t>Hà Giang</t>
  </si>
  <si>
    <t>Kon Tum</t>
  </si>
  <si>
    <t>Lai Châu</t>
  </si>
  <si>
    <t xml:space="preserve">BÌNH QUÂN DÂN SỐ </t>
  </si>
  <si>
    <t>TỔNG SỐ CA NHIỄM (tính từ ngày 27/4 - 4/8)</t>
  </si>
  <si>
    <t>TỬ VONG</t>
  </si>
  <si>
    <t>VẮC XIN ĐÃ TIÊM</t>
  </si>
  <si>
    <t>TỔNG VẮC XIN PHÂN BỔ</t>
  </si>
  <si>
    <t>Lào Cai</t>
  </si>
  <si>
    <t>Nam Định</t>
  </si>
  <si>
    <t>Ninh Bình</t>
  </si>
  <si>
    <t>Quảng Ninh</t>
  </si>
  <si>
    <t>Quảng Trị</t>
  </si>
  <si>
    <t>Sơn La</t>
  </si>
  <si>
    <t>Thái Bình</t>
  </si>
  <si>
    <t>Tuyên Quang</t>
  </si>
  <si>
    <t>Yên Bái</t>
  </si>
  <si>
    <t>Nguồn tư liệu:</t>
  </si>
  <si>
    <t>Trang thông tin điện tử về dịch bệnh viêm đường hô hâp cấp Covid19 của Bộ y tế</t>
  </si>
  <si>
    <t>Báo Điện tử Vn Express</t>
  </si>
  <si>
    <t>Tổng cục thống kê</t>
  </si>
  <si>
    <t xml:space="preserve">Báo Tuổi trẻ online </t>
  </si>
  <si>
    <t>TỔNG CỘNG</t>
  </si>
  <si>
    <t xml:space="preserve">Ghi chú: </t>
  </si>
  <si>
    <t>Các tỉnh có tô màu vàng: đã qua 14 ngày không ghi nhận trường hợp nhiễm mới</t>
  </si>
  <si>
    <t>Riêng  tỉnh Cao Bằng là tỉnh duy nhất chưa ghi nhận trường hợp nhiễm covid nào trong 4 đợt bùng phát dịch tại VN</t>
  </si>
  <si>
    <t>SỐ CA PHÁT SINH/ TRIỆU DÂN</t>
  </si>
  <si>
    <t>SỐ CA ĐIỀU TRỊ/ TRIỆU DÂN</t>
  </si>
  <si>
    <t>CHỮ VIẾT ĐẦY ĐỦ</t>
  </si>
  <si>
    <t>DANH MỤC TỪ VIẾT TẮT</t>
  </si>
  <si>
    <t>BQ D.SỐ</t>
  </si>
  <si>
    <t>TS C.NHIỄM</t>
  </si>
  <si>
    <t>ĐANG ĐT</t>
  </si>
  <si>
    <t>T.VONG</t>
  </si>
  <si>
    <t>S.CA PS/T</t>
  </si>
  <si>
    <t>S.CA PS/T.DÂN</t>
  </si>
  <si>
    <t>S.CA ĐT/T.DÂN</t>
  </si>
  <si>
    <t>S.CA C.KHỎI</t>
  </si>
  <si>
    <t>TL Đ.ĐT/T.DÂN</t>
  </si>
  <si>
    <t>VX Đ.TIÊM</t>
  </si>
  <si>
    <t>TỔNG VX P.BỔ</t>
  </si>
  <si>
    <t xml:space="preserve"> VIẾT TẮT</t>
  </si>
  <si>
    <t>Các tỉnh có tô màu xanh rêu:  tỉnh, thành phố không có lây nhiễm thứ phát trên địa bàn</t>
  </si>
  <si>
    <t>BIỂU ĐỒ BẮC KAN</t>
  </si>
  <si>
    <t>BIỂU ĐỒ KON TUM</t>
  </si>
  <si>
    <t>BIỂU ĐỒ HÀ GIANG</t>
  </si>
  <si>
    <t>BIỂU ĐỒ LAI CHÂU</t>
  </si>
  <si>
    <t>BIỂU ĐỒ LÀO CAI</t>
  </si>
  <si>
    <t>BIỂU ĐỒ NAM ĐỊNH</t>
  </si>
  <si>
    <t>BIỂU ĐỒ NINH BÌNH</t>
  </si>
  <si>
    <t>BIỂU ĐỒ QUẢNG BÌNH</t>
  </si>
  <si>
    <t>BIỂU ĐỒ QUẢNG TRỊ</t>
  </si>
  <si>
    <t>BIỂU ĐỒ SƠN LA</t>
  </si>
  <si>
    <t>BIỂU ĐỒ THÁI BÌNH</t>
  </si>
  <si>
    <t>BIỂU ĐỒ TUYÊN QUANG</t>
  </si>
  <si>
    <t>BIỂU ĐỒ YÊN BÁI</t>
  </si>
  <si>
    <t>An Giang</t>
  </si>
  <si>
    <t>Bà Rịa – Vũng Tàu</t>
  </si>
  <si>
    <t>Bạc Liêu</t>
  </si>
  <si>
    <t>Bắc Giang</t>
  </si>
  <si>
    <t>Bắc Ninh</t>
  </si>
  <si>
    <t>Bến Tre</t>
  </si>
  <si>
    <t>Bình Dương</t>
  </si>
  <si>
    <t>Bình Định</t>
  </si>
  <si>
    <t>Bình Phước</t>
  </si>
  <si>
    <t>Bình Thuận</t>
  </si>
  <si>
    <t>Cà Mau</t>
  </si>
  <si>
    <t>Cần Thơ</t>
  </si>
  <si>
    <t>Đà Nẵng</t>
  </si>
  <si>
    <t>Đắk Lắk</t>
  </si>
  <si>
    <t>Đắk Nông</t>
  </si>
  <si>
    <t>Điện Biên</t>
  </si>
  <si>
    <t>Đồng Nai</t>
  </si>
  <si>
    <t>Đồng Tháp</t>
  </si>
  <si>
    <t>Gia Lai</t>
  </si>
  <si>
    <t>Hà Nam</t>
  </si>
  <si>
    <t>Hà Nội</t>
  </si>
  <si>
    <t>Hà Tĩnh</t>
  </si>
  <si>
    <t>Hải Dương</t>
  </si>
  <si>
    <t>Hải Phòng</t>
  </si>
  <si>
    <t>Hậu Giang</t>
  </si>
  <si>
    <t>Hòa Bình</t>
  </si>
  <si>
    <t>Hưng Yên</t>
  </si>
  <si>
    <t>Khánh Hòa</t>
  </si>
  <si>
    <t>Kiên Giang</t>
  </si>
  <si>
    <t>Lạng Sơn</t>
  </si>
  <si>
    <t>Lâm Đồng</t>
  </si>
  <si>
    <t>Long An</t>
  </si>
  <si>
    <t>Nghệ An</t>
  </si>
  <si>
    <t>Ninh Thuận</t>
  </si>
  <si>
    <t>Phú Thọ</t>
  </si>
  <si>
    <t>Phú Yên</t>
  </si>
  <si>
    <t>Quảng Bình</t>
  </si>
  <si>
    <t>Quảng Nam</t>
  </si>
  <si>
    <t>Quảng Ngãi</t>
  </si>
  <si>
    <t>Sóc Trăng</t>
  </si>
  <si>
    <t>Tây Ninh</t>
  </si>
  <si>
    <t>Thái Nguyên</t>
  </si>
  <si>
    <t>Thanh Hóa</t>
  </si>
  <si>
    <t>Thừa Thiên Huế</t>
  </si>
  <si>
    <t>Tiền Giang</t>
  </si>
  <si>
    <t>Trà Vinh</t>
  </si>
  <si>
    <t>Vĩnh Long</t>
  </si>
  <si>
    <t>Vĩnh Phúc</t>
  </si>
  <si>
    <t>TP.HCM</t>
  </si>
  <si>
    <t>KHÔNG CÓ CA NHIỄM</t>
  </si>
  <si>
    <t>tăng 180%</t>
  </si>
  <si>
    <t>tăng 350%</t>
  </si>
  <si>
    <t>tăng 300%</t>
  </si>
  <si>
    <t>giảm 89%</t>
  </si>
  <si>
    <t>giảm 81%</t>
  </si>
  <si>
    <t>tăng 91%</t>
  </si>
  <si>
    <t>tăng 287%</t>
  </si>
  <si>
    <t>tăng 49%</t>
  </si>
  <si>
    <t>tăng 462%</t>
  </si>
  <si>
    <t>tăng 460%</t>
  </si>
  <si>
    <t>tăng 689%</t>
  </si>
  <si>
    <t>tăng 148%</t>
  </si>
  <si>
    <t>tăng 71%</t>
  </si>
  <si>
    <t>tăng 356%</t>
  </si>
  <si>
    <t>tăng 206%</t>
  </si>
  <si>
    <t>tăng 100%</t>
  </si>
  <si>
    <t>tăng 176%</t>
  </si>
  <si>
    <t>tăng 89%</t>
  </si>
  <si>
    <t>tăng 69%</t>
  </si>
  <si>
    <t>giảm 88%</t>
  </si>
  <si>
    <t>tăng 311%</t>
  </si>
  <si>
    <t>tăng 433%</t>
  </si>
  <si>
    <t>SỐ CA P.SINH /TUẦN</t>
  </si>
  <si>
    <t>TỔNG SỐ CA NHIỄM</t>
  </si>
  <si>
    <t>tăng 167%</t>
  </si>
  <si>
    <t>tăng 150%</t>
  </si>
  <si>
    <t>tăng 492%</t>
  </si>
  <si>
    <t>tăng 75%</t>
  </si>
  <si>
    <t>tăng 110%</t>
  </si>
  <si>
    <t>tăng 600%</t>
  </si>
  <si>
    <t>tăng 51%</t>
  </si>
  <si>
    <t>tăng 550%</t>
  </si>
  <si>
    <t>tăng 164%</t>
  </si>
  <si>
    <t>không tăng</t>
  </si>
  <si>
    <t>tăng 358%</t>
  </si>
  <si>
    <t>tăng 31%</t>
  </si>
  <si>
    <t>tăng 143%</t>
  </si>
  <si>
    <t>giảm 33%</t>
  </si>
  <si>
    <t>tăng 216%</t>
  </si>
  <si>
    <t>tăng 57%</t>
  </si>
  <si>
    <t>VẮC XIN Đ.TIÊM /T.DÂN</t>
  </si>
  <si>
    <t>BIỂU ĐỒ TĂNG/GIẢM TRONG 14 NGÀY</t>
  </si>
  <si>
    <t xml:space="preserve">TỈ LỆ % TĂNG/GIẢM </t>
  </si>
  <si>
    <t>tăng 180% so với 14 ngày trước</t>
  </si>
  <si>
    <t>tăng 1418%</t>
  </si>
  <si>
    <t>tăng 69 %</t>
  </si>
  <si>
    <t>tăng 1278%</t>
  </si>
  <si>
    <t>tăng 500%</t>
  </si>
  <si>
    <t>tăng 14%</t>
  </si>
  <si>
    <t>tăng 1060%</t>
  </si>
  <si>
    <t>tăng 2600%</t>
  </si>
  <si>
    <t>tăng 1500%</t>
  </si>
  <si>
    <t>tăng 2100%</t>
  </si>
  <si>
    <t>tăng 5500%</t>
  </si>
  <si>
    <t>tăng 200%</t>
  </si>
  <si>
    <t>tăng 1000%</t>
  </si>
  <si>
    <t>tăng 623%</t>
  </si>
  <si>
    <t>tỉ lệ tương ứng theo công bố thông tin về tổng dân số mới nhất đến tháng 8/2021 là 98.246.745</t>
  </si>
  <si>
    <t>Bảng tổng hợp này được lập căn cứ từ các nguồn tư liệu:</t>
  </si>
  <si>
    <t>*Các tỉnh có tô màu xanh rêu:  tỉnh, thành phố không có lây nhiễm thứ phát trên địa bàn</t>
  </si>
  <si>
    <t>* Các tỉnh có tô màu vàng: đã qua 14 ngày không ghi nhận trường hợp nhiễm mới</t>
  </si>
  <si>
    <t>* Riêng tỉnh Cao Bằng là tỉnh duy nhất chưa ghi nhận trường hợp nhiễm covid nào trong 4 đợt bùng phát dịch tại VN</t>
  </si>
  <si>
    <t xml:space="preserve">* Dân số mỗi tỉnh thành căn cứ vào công bố thông tin dân số năm 2019 (96.122.989) và được điều chỉnh tăng </t>
  </si>
  <si>
    <r>
      <rPr>
        <sz val="20"/>
        <color theme="1"/>
        <rFont val="Times New Roman"/>
        <family val="1"/>
      </rPr>
      <t xml:space="preserve">TÌNH HÌNH DỊCH COVID-19 TẠI 63 TỈNH THÀNH </t>
    </r>
    <r>
      <rPr>
        <sz val="13"/>
        <color theme="1"/>
        <rFont val="Times New Roman"/>
        <family val="1"/>
      </rPr>
      <t xml:space="preserve">
</t>
    </r>
    <r>
      <rPr>
        <sz val="14"/>
        <color theme="1"/>
        <rFont val="Times New Roman"/>
        <family val="1"/>
      </rPr>
      <t xml:space="preserve">SẮP XẾP THEO </t>
    </r>
    <r>
      <rPr>
        <b/>
        <sz val="14"/>
        <color theme="1"/>
        <rFont val="Times New Roman"/>
        <family val="1"/>
      </rPr>
      <t>SỐ CA PHÁT SINH TRÊN 1 TRIỆU DÂN</t>
    </r>
    <r>
      <rPr>
        <sz val="14"/>
        <color theme="1"/>
        <rFont val="Times New Roman"/>
        <family val="1"/>
      </rPr>
      <t xml:space="preserve"> TỪ CAO ĐẾN THẤP</t>
    </r>
    <r>
      <rPr>
        <sz val="13"/>
        <color theme="1"/>
        <rFont val="Times New Roman"/>
        <family val="1"/>
      </rPr>
      <t xml:space="preserve"> 
</t>
    </r>
    <r>
      <rPr>
        <sz val="14"/>
        <color theme="1"/>
        <rFont val="Times New Roman"/>
        <family val="1"/>
      </rPr>
      <t>Tính đến ngày 4/8/202</t>
    </r>
    <r>
      <rPr>
        <sz val="12"/>
        <color theme="1"/>
        <rFont val="Times New Roman"/>
        <family val="1"/>
      </rPr>
      <t>1</t>
    </r>
  </si>
  <si>
    <t>SỐ 
VẮC XIN CÒN LẠI</t>
  </si>
  <si>
    <t>SỐ MŨI
VẮC XIN ĐÃ TIÊM</t>
  </si>
  <si>
    <t>TỔNG SỐ VẮC XIN PHÂN BỔ</t>
  </si>
  <si>
    <t xml:space="preserve">TIÊM ĐỦ 2 MŨI </t>
  </si>
  <si>
    <t>* VẮC XIN Đ.TIÊM /T.DÂN: Tổng số vắc xin đã tiêm trên 1 triệu dân</t>
  </si>
  <si>
    <t>* Có một số mục còn để trống vì không tìm thấy số liệu thống kê. Các thông tin này rất cần được thông kê và bổ sung để có thể đánh giá về diễn biến dịch covid-19</t>
  </si>
  <si>
    <t>tăng 350% so với 14 ngày trước</t>
  </si>
  <si>
    <t>tăng 300% so với 14 ngày trước</t>
  </si>
  <si>
    <t>giảm 89% so với 14 ngày trước</t>
  </si>
  <si>
    <t>không tăng so với 14 ngày trước</t>
  </si>
  <si>
    <t>giảm 81% so với 14 ngày trước</t>
  </si>
  <si>
    <t>tăng 91% so với 14 ngày trước</t>
  </si>
  <si>
    <t>tăng 287% so với 14 ngày trước</t>
  </si>
  <si>
    <t>tăng 623% so với 14 ngày trước</t>
  </si>
  <si>
    <t>tăng 49% so với 14 ngày trước</t>
  </si>
  <si>
    <t>tăng 462% so với 14 ngày trước</t>
  </si>
  <si>
    <t>tăng 71% so với 14 ngày trước</t>
  </si>
  <si>
    <t>tăng 460% so với 14 ngày trước</t>
  </si>
  <si>
    <t>tăng 148% so với 14 ngày trước</t>
  </si>
  <si>
    <t>tăng 689% so với 14 ngày trước</t>
  </si>
  <si>
    <t>tăng 356% so với 14 ngày trước</t>
  </si>
  <si>
    <t>Tăng 200% so với 14 ngày trước</t>
  </si>
  <si>
    <t>tăng 206% so với 14 ngày trước</t>
  </si>
  <si>
    <t>tăng 57% so với 14 ngày trước</t>
  </si>
  <si>
    <t>tăng 1.278% so với 14 ngày trước</t>
  </si>
  <si>
    <t>tăng 100% so với 14 ngày trước</t>
  </si>
  <si>
    <t>tăng 176% so với 14 ngày trước</t>
  </si>
  <si>
    <t>tăng 1.060% so với 14 ngày trước</t>
  </si>
  <si>
    <t>tăng 5.500% so với 14 ngày trước</t>
  </si>
  <si>
    <t>tăng 89% so với 14 ngày trước</t>
  </si>
  <si>
    <t>tăng 216% so với 14 ngày trước</t>
  </si>
  <si>
    <t>tăng 69% so với 14 ngày trước</t>
  </si>
  <si>
    <t>giảm 88% so với 14 ngày trước</t>
  </si>
  <si>
    <t>tăng 311% so với 14 ngày trước</t>
  </si>
  <si>
    <t>tăng 433% so với 14 ngày trước</t>
  </si>
  <si>
    <t>tăng 167% so với 14 ngày trước</t>
  </si>
  <si>
    <t>tăng 150% so với 14 ngày trước</t>
  </si>
  <si>
    <t>tăng 492% so với 14 ngày trước</t>
  </si>
  <si>
    <t>giảm 33% so với 14 ngày trước</t>
  </si>
  <si>
    <t>tăng 75% so với 14 ngày trước</t>
  </si>
  <si>
    <t>tăng 2.600% so với 14 ngày trước</t>
  </si>
  <si>
    <t>tăng 110% so với 14 ngày trước</t>
  </si>
  <si>
    <t>tăng 600% so với 14 ngày trước</t>
  </si>
  <si>
    <t>tăng 51% so với 14 ngày trước</t>
  </si>
  <si>
    <t>tăng 1.500% so với 14 ngày trước</t>
  </si>
  <si>
    <t>tăng 550% so với 14 ngày trước</t>
  </si>
  <si>
    <t>Tăng 14% so với 14 ngày trước</t>
  </si>
  <si>
    <t>tăng 164% so với 14 ngày trước</t>
  </si>
  <si>
    <t>tăng 2.100% so với 14 ngày trước</t>
  </si>
  <si>
    <t>tăng 1.418% so với 14 ngày trước</t>
  </si>
  <si>
    <t>tăng 1.000% so với 14 ngày trước</t>
  </si>
  <si>
    <t>Tăng 500% so với 14 ngày trước</t>
  </si>
  <si>
    <t>Tăng 69% so với 14 ngày trước</t>
  </si>
  <si>
    <t>tăng 358% so với 14 ngày trước</t>
  </si>
  <si>
    <t>tăng 31% so với 14 ngày trước</t>
  </si>
  <si>
    <t>tăng 143% so với 14 ngày trước</t>
  </si>
  <si>
    <t>* Dữ liệu được lấy từ nguồn báo điện tử Vnexpress</t>
  </si>
  <si>
    <t>DÂN SỐ</t>
  </si>
  <si>
    <t>TS CA TỬ VONG</t>
  </si>
  <si>
    <t>TS CA CHỮA KHỎI</t>
  </si>
  <si>
    <t>TS CA ĐANG Đ.TRỊ</t>
  </si>
  <si>
    <t xml:space="preserve"> SỐ CA ĐĐ.TRỊ /T.DÂN</t>
  </si>
  <si>
    <t>SỐ CA
PS.TUẦN /T.DÂN</t>
  </si>
  <si>
    <t>SỐ CA C.KHỎI /TUẦN</t>
  </si>
  <si>
    <t>* SỐ CA P.SINH /TUẦN: Số ca nhiễm phát sinh trong tuần tính từ ngày 29/7 - 4/8</t>
  </si>
  <si>
    <t>* SỐ CA P.SINH /T.DÂN: Số ca phát sinh trong tuần tính từ ngày 29/7 - 4/8 trên 1 triệu dân</t>
  </si>
  <si>
    <t>* TS CA ĐANG Đ.TRỊ /T.DÂN: Tổng số ca đang điều trị trên 1 triệu dân</t>
  </si>
  <si>
    <t xml:space="preserve">* TS CA ĐANG Đ.TRỊ: Tổng số ca nhiễm đang điều trị </t>
  </si>
  <si>
    <t>* TS CA TỬ VONG: Tổng số ca nhiễm tử vong</t>
  </si>
  <si>
    <t>* TS CA CHỮA KHỎI: Tổng số ca chữa khỏi</t>
  </si>
  <si>
    <t>* TS CA CHỮA KHỎI/TUẦN: Tổng số ca chữa khỏi trong 1 tuần</t>
  </si>
  <si>
    <t>SỐ CA  NHIỄM/ T.DÂN</t>
  </si>
  <si>
    <t>* SỐ CA  NHIỄM/ T.DÂN: Số ca lây nhiễm trên 1 triệu dân</t>
  </si>
  <si>
    <t>CHI CHÚ
TĂNG/GIẢM
14 NGÀY</t>
  </si>
  <si>
    <t>* CHI CHÚ TĂNG/GIẢM 14 NGÀY: Tỉ lệ % số ca lây nhiễm tăng hoặc giảm trong 14 ngày vừa qua (22/7 - 4/8) so với 14 ngày trước (8/7 - 21/7)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</si>
</sst>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0.00_);_(* \(#,##0.00\);_(* &quot;-&quot;??_);_(@_)"/>
    <numFmt numFmtId="164" formatCode="_(* #,##0_);_(* \(#,##0\);_(* &quot;-&quot;??_);_(@_)"/>
    <numFmt numFmtId="165" formatCode="0.0000%"/>
    <numFmt numFmtId="166" formatCode="_(* #,##0.000_);_(* \(#,##0.000\);_(* &quot;-&quot;??_);_(@_)"/>
    <numFmt numFmtId="167" formatCode="_(* #,##0.00000_);_(* \(#,##0.00000\);_(* &quot;-&quot;??_);_(@_)"/>
  </numFmts>
  <fonts count="13" x14ac:knownFonts="1">
    <font>
      <sz val="11"/>
      <color theme="1"/>
      <name val="Calibri"/>
      <family val="2"/>
      <scheme val="minor"/>
    </font>
    <font>
      <sz val="13"/>
      <color theme="1"/>
      <name val="Times New Roman"/>
      <family val="1"/>
    </font>
    <font>
      <sz val="11"/>
      <color theme="1"/>
      <name val="Calibri"/>
      <family val="2"/>
      <scheme val="minor"/>
    </font>
    <font>
      <sz val="12"/>
      <color theme="1"/>
      <name val="Times New Roman"/>
      <family val="1"/>
    </font>
    <font>
      <b/>
      <sz val="13"/>
      <color theme="1"/>
      <name val="Times New Roman"/>
      <family val="1"/>
    </font>
    <font>
      <u/>
      <sz val="11"/>
      <color theme="10"/>
      <name val="Calibri"/>
      <family val="2"/>
      <scheme val="minor"/>
    </font>
    <font>
      <b/>
      <sz val="12"/>
      <color theme="1"/>
      <name val="Times New Roman"/>
      <family val="1"/>
    </font>
    <font>
      <sz val="12"/>
      <color rgb="FF000000"/>
      <name val="Times New Roman"/>
      <family val="1"/>
    </font>
    <font>
      <b/>
      <sz val="12"/>
      <color rgb="FFFF0000"/>
      <name val="Times New Roman"/>
      <family val="1"/>
    </font>
    <font>
      <b/>
      <sz val="11"/>
      <color theme="1"/>
      <name val="Calibri"/>
      <family val="2"/>
      <scheme val="minor"/>
    </font>
    <font>
      <sz val="14"/>
      <color theme="1"/>
      <name val="Times New Roman"/>
      <family val="1"/>
    </font>
    <font>
      <b/>
      <sz val="14"/>
      <color theme="1"/>
      <name val="Times New Roman"/>
      <family val="1"/>
    </font>
    <font>
      <sz val="20"/>
      <color theme="1"/>
      <name val="Times New Roman"/>
      <family val="1"/>
    </font>
  </fonts>
  <fills count="6">
    <fill>
      <patternFill patternType="none"/>
    </fill>
    <fill>
      <patternFill patternType="gray125"/>
    </fill>
    <fill>
      <patternFill patternType="solid">
        <fgColor theme="0"/>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4" tint="0.39997558519241921"/>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s>
  <cellStyleXfs count="4">
    <xf numFmtId="0" fontId="0" fillId="0" borderId="0"/>
    <xf numFmtId="43" fontId="2" fillId="0" borderId="0" applyFont="0" applyFill="0" applyBorder="0" applyAlignment="0" applyProtection="0"/>
    <xf numFmtId="9" fontId="2" fillId="0" borderId="0" applyFont="0" applyFill="0" applyBorder="0" applyAlignment="0" applyProtection="0"/>
    <xf numFmtId="0" fontId="5" fillId="0" borderId="0" applyNumberFormat="0" applyFill="0" applyBorder="0" applyAlignment="0" applyProtection="0"/>
  </cellStyleXfs>
  <cellXfs count="136">
    <xf numFmtId="0" fontId="0" fillId="0" borderId="0" xfId="0"/>
    <xf numFmtId="0" fontId="1" fillId="0" borderId="0" xfId="0" applyFont="1"/>
    <xf numFmtId="0" fontId="1" fillId="0" borderId="0" xfId="0" applyFont="1" applyAlignment="1">
      <alignment wrapText="1"/>
    </xf>
    <xf numFmtId="49" fontId="1" fillId="0" borderId="0" xfId="0" applyNumberFormat="1" applyFont="1"/>
    <xf numFmtId="0" fontId="3" fillId="0" borderId="0" xfId="0" applyNumberFormat="1" applyFont="1"/>
    <xf numFmtId="0" fontId="1" fillId="0" borderId="0" xfId="0" applyFont="1" applyAlignment="1">
      <alignment horizontal="center" vertical="center"/>
    </xf>
    <xf numFmtId="164" fontId="1" fillId="0" borderId="0" xfId="1" applyNumberFormat="1" applyFont="1"/>
    <xf numFmtId="3" fontId="1" fillId="0" borderId="0" xfId="0" applyNumberFormat="1" applyFont="1" applyAlignment="1">
      <alignment horizontal="right"/>
    </xf>
    <xf numFmtId="0" fontId="1" fillId="0" borderId="0" xfId="0" applyFont="1" applyAlignment="1">
      <alignment vertical="center"/>
    </xf>
    <xf numFmtId="0" fontId="1" fillId="0" borderId="0" xfId="0" applyFont="1" applyAlignment="1">
      <alignment horizontal="right"/>
    </xf>
    <xf numFmtId="0" fontId="4" fillId="0" borderId="0" xfId="0" applyFont="1" applyAlignment="1">
      <alignment vertical="center"/>
    </xf>
    <xf numFmtId="0" fontId="4" fillId="0" borderId="1" xfId="1" applyNumberFormat="1" applyFont="1" applyBorder="1" applyAlignment="1">
      <alignment horizontal="center" vertical="center"/>
    </xf>
    <xf numFmtId="0" fontId="1" fillId="0" borderId="0" xfId="0" applyNumberFormat="1" applyFont="1"/>
    <xf numFmtId="0" fontId="1" fillId="0" borderId="0" xfId="1" applyNumberFormat="1" applyFont="1" applyAlignment="1">
      <alignment horizontal="center" vertical="center"/>
    </xf>
    <xf numFmtId="0" fontId="1" fillId="0" borderId="0" xfId="0" applyNumberFormat="1" applyFont="1" applyAlignment="1">
      <alignment horizontal="center" vertical="center"/>
    </xf>
    <xf numFmtId="0" fontId="1" fillId="0" borderId="0" xfId="1" applyNumberFormat="1" applyFont="1" applyAlignment="1">
      <alignment horizontal="center" vertical="center" wrapText="1"/>
    </xf>
    <xf numFmtId="0" fontId="1" fillId="0" borderId="0" xfId="0" applyFont="1" applyAlignment="1">
      <alignment horizontal="left" vertical="center"/>
    </xf>
    <xf numFmtId="0" fontId="1" fillId="0" borderId="0" xfId="0" applyFont="1" applyAlignment="1">
      <alignment horizontal="left"/>
    </xf>
    <xf numFmtId="0" fontId="4" fillId="0" borderId="0" xfId="1" applyNumberFormat="1" applyFont="1" applyAlignment="1">
      <alignment horizontal="left" vertical="center"/>
    </xf>
    <xf numFmtId="0" fontId="1" fillId="0" borderId="1" xfId="1" applyNumberFormat="1" applyFont="1" applyBorder="1" applyAlignment="1">
      <alignment horizontal="center" vertical="center"/>
    </xf>
    <xf numFmtId="0" fontId="6" fillId="0" borderId="1" xfId="0" applyFont="1" applyBorder="1" applyAlignment="1">
      <alignment horizontal="center" vertical="center"/>
    </xf>
    <xf numFmtId="0" fontId="6" fillId="0" borderId="1" xfId="0" applyFont="1" applyBorder="1" applyAlignment="1">
      <alignment horizontal="center" vertical="center" wrapText="1"/>
    </xf>
    <xf numFmtId="0" fontId="6" fillId="0" borderId="1" xfId="1" applyNumberFormat="1" applyFont="1" applyBorder="1" applyAlignment="1">
      <alignment horizontal="center" vertical="center" wrapText="1"/>
    </xf>
    <xf numFmtId="0" fontId="6" fillId="0" borderId="1" xfId="1" applyNumberFormat="1" applyFont="1" applyBorder="1" applyAlignment="1">
      <alignment horizontal="center" vertical="center"/>
    </xf>
    <xf numFmtId="0" fontId="6" fillId="0" borderId="1" xfId="0" applyNumberFormat="1" applyFont="1" applyBorder="1" applyAlignment="1">
      <alignment horizontal="center" vertical="center" wrapText="1"/>
    </xf>
    <xf numFmtId="164" fontId="6" fillId="0" borderId="1" xfId="1" applyNumberFormat="1" applyFont="1" applyBorder="1" applyAlignment="1">
      <alignment horizontal="center" vertical="center" wrapText="1"/>
    </xf>
    <xf numFmtId="0" fontId="3" fillId="0" borderId="1" xfId="0" applyFont="1" applyBorder="1" applyAlignment="1">
      <alignment horizontal="center" vertical="center"/>
    </xf>
    <xf numFmtId="0" fontId="3" fillId="3" borderId="1" xfId="0" applyFont="1" applyFill="1" applyBorder="1" applyAlignment="1">
      <alignment horizontal="left" vertical="center"/>
    </xf>
    <xf numFmtId="164" fontId="3" fillId="0" borderId="1" xfId="1" applyNumberFormat="1" applyFont="1" applyBorder="1" applyAlignment="1">
      <alignment vertical="center"/>
    </xf>
    <xf numFmtId="164" fontId="3" fillId="0" borderId="1" xfId="0" applyNumberFormat="1" applyFont="1" applyBorder="1" applyAlignment="1">
      <alignment horizontal="left" vertical="center"/>
    </xf>
    <xf numFmtId="0" fontId="3" fillId="0" borderId="1" xfId="1" applyNumberFormat="1" applyFont="1" applyBorder="1" applyAlignment="1">
      <alignment horizontal="right" vertical="center"/>
    </xf>
    <xf numFmtId="0" fontId="3" fillId="0" borderId="1" xfId="0" applyNumberFormat="1" applyFont="1" applyBorder="1" applyAlignment="1">
      <alignment horizontal="right" vertical="center"/>
    </xf>
    <xf numFmtId="0" fontId="3" fillId="5" borderId="1" xfId="0" applyFont="1" applyFill="1" applyBorder="1" applyAlignment="1">
      <alignment horizontal="left" vertical="center"/>
    </xf>
    <xf numFmtId="164" fontId="3" fillId="0" borderId="1" xfId="1" applyNumberFormat="1" applyFont="1" applyBorder="1" applyAlignment="1">
      <alignment horizontal="left" vertical="center"/>
    </xf>
    <xf numFmtId="0" fontId="3" fillId="4" borderId="1" xfId="0" applyFont="1" applyFill="1" applyBorder="1" applyAlignment="1">
      <alignment horizontal="left" vertical="center"/>
    </xf>
    <xf numFmtId="0" fontId="3" fillId="4" borderId="1" xfId="0" applyFont="1" applyFill="1" applyBorder="1" applyAlignment="1">
      <alignment vertical="center"/>
    </xf>
    <xf numFmtId="3" fontId="3" fillId="0" borderId="1" xfId="0" applyNumberFormat="1" applyFont="1" applyBorder="1" applyAlignment="1">
      <alignment horizontal="right" vertical="center"/>
    </xf>
    <xf numFmtId="0" fontId="3" fillId="0" borderId="1" xfId="0" applyNumberFormat="1" applyFont="1" applyBorder="1" applyAlignment="1">
      <alignment horizontal="right" vertical="center" wrapText="1"/>
    </xf>
    <xf numFmtId="10" fontId="3" fillId="0" borderId="2" xfId="2" applyNumberFormat="1" applyFont="1" applyBorder="1" applyAlignment="1">
      <alignment horizontal="right" vertical="center"/>
    </xf>
    <xf numFmtId="3" fontId="3" fillId="0" borderId="1" xfId="0" applyNumberFormat="1" applyFont="1" applyBorder="1" applyAlignment="1">
      <alignment vertical="center"/>
    </xf>
    <xf numFmtId="3" fontId="3" fillId="0" borderId="1" xfId="0" applyNumberFormat="1" applyFont="1" applyBorder="1" applyAlignment="1">
      <alignment horizontal="right" vertical="center" wrapText="1"/>
    </xf>
    <xf numFmtId="0" fontId="3" fillId="3" borderId="1" xfId="0" applyFont="1" applyFill="1" applyBorder="1" applyAlignment="1">
      <alignment vertical="center"/>
    </xf>
    <xf numFmtId="3" fontId="7" fillId="0" borderId="1" xfId="0" applyNumberFormat="1" applyFont="1" applyBorder="1" applyAlignment="1">
      <alignment horizontal="right" vertical="center" wrapText="1"/>
    </xf>
    <xf numFmtId="3" fontId="3" fillId="0" borderId="0" xfId="0" applyNumberFormat="1" applyFont="1" applyAlignment="1">
      <alignment horizontal="right" vertical="center"/>
    </xf>
    <xf numFmtId="3" fontId="3" fillId="2" borderId="1" xfId="3" applyNumberFormat="1" applyFont="1" applyFill="1" applyBorder="1" applyAlignment="1">
      <alignment horizontal="right" vertical="center" wrapText="1"/>
    </xf>
    <xf numFmtId="0" fontId="3" fillId="2" borderId="1" xfId="3" applyNumberFormat="1" applyFont="1" applyFill="1" applyBorder="1" applyAlignment="1">
      <alignment horizontal="right" vertical="center" wrapText="1"/>
    </xf>
    <xf numFmtId="0" fontId="3" fillId="2" borderId="1" xfId="0" applyNumberFormat="1" applyFont="1" applyFill="1" applyBorder="1" applyAlignment="1">
      <alignment horizontal="right" vertical="center" wrapText="1"/>
    </xf>
    <xf numFmtId="0" fontId="3" fillId="2" borderId="1" xfId="0" applyNumberFormat="1" applyFont="1" applyFill="1" applyBorder="1" applyAlignment="1">
      <alignment horizontal="right" vertical="center"/>
    </xf>
    <xf numFmtId="164" fontId="6" fillId="0" borderId="3" xfId="0" applyNumberFormat="1" applyFont="1" applyBorder="1" applyAlignment="1">
      <alignment vertical="center"/>
    </xf>
    <xf numFmtId="164" fontId="6" fillId="0" borderId="3" xfId="0" applyNumberFormat="1" applyFont="1" applyBorder="1" applyAlignment="1">
      <alignment vertical="center" wrapText="1"/>
    </xf>
    <xf numFmtId="0" fontId="6" fillId="0" borderId="3" xfId="1" applyNumberFormat="1" applyFont="1" applyBorder="1" applyAlignment="1">
      <alignment vertical="center" wrapText="1"/>
    </xf>
    <xf numFmtId="166" fontId="6" fillId="0" borderId="3" xfId="1" applyNumberFormat="1" applyFont="1" applyBorder="1" applyAlignment="1">
      <alignment vertical="center" wrapText="1"/>
    </xf>
    <xf numFmtId="0" fontId="6" fillId="0" borderId="2" xfId="0" applyFont="1" applyBorder="1" applyAlignment="1">
      <alignment horizontal="right" vertical="center" wrapText="1"/>
    </xf>
    <xf numFmtId="165" fontId="3" fillId="0" borderId="2" xfId="2" applyNumberFormat="1" applyFont="1" applyBorder="1" applyAlignment="1">
      <alignment horizontal="right" vertical="center"/>
    </xf>
    <xf numFmtId="164" fontId="6" fillId="0" borderId="1" xfId="1" applyNumberFormat="1" applyFont="1" applyBorder="1" applyAlignment="1">
      <alignment vertical="center" wrapText="1"/>
    </xf>
    <xf numFmtId="0" fontId="3" fillId="2" borderId="1" xfId="1" applyNumberFormat="1" applyFont="1" applyFill="1" applyBorder="1" applyAlignment="1">
      <alignment horizontal="right" vertical="center"/>
    </xf>
    <xf numFmtId="1" fontId="3" fillId="2" borderId="1" xfId="1" applyNumberFormat="1" applyFont="1" applyFill="1" applyBorder="1" applyAlignment="1">
      <alignment horizontal="right" vertical="center"/>
    </xf>
    <xf numFmtId="0" fontId="1" fillId="0" borderId="1" xfId="1" applyNumberFormat="1" applyFont="1" applyBorder="1" applyAlignment="1">
      <alignment horizontal="left" vertical="center" wrapText="1"/>
    </xf>
    <xf numFmtId="0" fontId="1" fillId="0" borderId="1" xfId="0" applyFont="1" applyBorder="1" applyAlignment="1">
      <alignment horizontal="left" vertical="center" wrapText="1"/>
    </xf>
    <xf numFmtId="0" fontId="3" fillId="0" borderId="1" xfId="0" applyFont="1" applyBorder="1" applyAlignment="1">
      <alignment horizontal="left" vertical="center"/>
    </xf>
    <xf numFmtId="0" fontId="3" fillId="0" borderId="1" xfId="0" applyFont="1" applyBorder="1" applyAlignment="1">
      <alignment vertical="center"/>
    </xf>
    <xf numFmtId="3" fontId="3" fillId="0" borderId="1" xfId="0" applyNumberFormat="1" applyFont="1" applyBorder="1" applyAlignment="1">
      <alignment horizontal="center" vertical="center" wrapText="1"/>
    </xf>
    <xf numFmtId="0" fontId="6" fillId="0" borderId="1" xfId="1" applyNumberFormat="1" applyFont="1" applyBorder="1" applyAlignment="1">
      <alignment vertical="center" wrapText="1"/>
    </xf>
    <xf numFmtId="0" fontId="3" fillId="0" borderId="1" xfId="0" applyFont="1" applyBorder="1" applyAlignment="1">
      <alignment horizontal="center" vertical="center" wrapText="1"/>
    </xf>
    <xf numFmtId="0" fontId="3" fillId="0" borderId="1" xfId="0" applyFont="1" applyBorder="1" applyAlignment="1">
      <alignment vertical="center" wrapText="1"/>
    </xf>
    <xf numFmtId="164" fontId="3" fillId="0" borderId="1" xfId="1" applyNumberFormat="1" applyFont="1" applyBorder="1" applyAlignment="1">
      <alignment horizontal="left" vertical="center" wrapText="1"/>
    </xf>
    <xf numFmtId="0" fontId="3" fillId="0" borderId="1" xfId="1" applyNumberFormat="1" applyFont="1" applyBorder="1" applyAlignment="1">
      <alignment horizontal="right" vertical="center" wrapText="1"/>
    </xf>
    <xf numFmtId="164" fontId="3" fillId="0" borderId="1" xfId="1" applyNumberFormat="1" applyFont="1" applyBorder="1" applyAlignment="1">
      <alignment vertical="center" wrapText="1"/>
    </xf>
    <xf numFmtId="0" fontId="3" fillId="2" borderId="1" xfId="1" applyNumberFormat="1" applyFont="1" applyFill="1" applyBorder="1" applyAlignment="1">
      <alignment horizontal="right" vertical="center" wrapText="1"/>
    </xf>
    <xf numFmtId="0" fontId="3" fillId="0" borderId="1" xfId="0" applyFont="1" applyBorder="1" applyAlignment="1">
      <alignment horizontal="left" vertical="center" wrapText="1"/>
    </xf>
    <xf numFmtId="0" fontId="3" fillId="4" borderId="1" xfId="0" applyFont="1" applyFill="1" applyBorder="1" applyAlignment="1">
      <alignment vertical="center" wrapText="1"/>
    </xf>
    <xf numFmtId="0" fontId="3" fillId="3" borderId="1" xfId="0" applyFont="1" applyFill="1" applyBorder="1" applyAlignment="1">
      <alignment vertical="center" wrapText="1"/>
    </xf>
    <xf numFmtId="0" fontId="1" fillId="2" borderId="0" xfId="1" applyNumberFormat="1" applyFont="1" applyFill="1" applyAlignment="1">
      <alignment horizontal="center" vertical="center"/>
    </xf>
    <xf numFmtId="0" fontId="6" fillId="0" borderId="1" xfId="0" applyFont="1" applyBorder="1" applyAlignment="1">
      <alignment vertical="center"/>
    </xf>
    <xf numFmtId="0" fontId="3" fillId="0" borderId="1" xfId="0" applyNumberFormat="1" applyFont="1" applyBorder="1"/>
    <xf numFmtId="164" fontId="4" fillId="0" borderId="0" xfId="0" applyNumberFormat="1" applyFont="1" applyAlignment="1">
      <alignment vertical="center"/>
    </xf>
    <xf numFmtId="167" fontId="3" fillId="0" borderId="0" xfId="0" applyNumberFormat="1" applyFont="1"/>
    <xf numFmtId="1" fontId="6" fillId="0" borderId="1" xfId="0" applyNumberFormat="1" applyFont="1" applyBorder="1" applyAlignment="1">
      <alignment horizontal="center" vertical="center" wrapText="1"/>
    </xf>
    <xf numFmtId="1" fontId="1" fillId="0" borderId="0" xfId="0" applyNumberFormat="1" applyFont="1"/>
    <xf numFmtId="164" fontId="6" fillId="0" borderId="1" xfId="1" applyNumberFormat="1" applyFont="1" applyBorder="1" applyAlignment="1">
      <alignment vertical="center"/>
    </xf>
    <xf numFmtId="164" fontId="3" fillId="0" borderId="1" xfId="1" applyNumberFormat="1" applyFont="1" applyBorder="1"/>
    <xf numFmtId="0" fontId="9" fillId="0" borderId="0" xfId="0" applyFont="1"/>
    <xf numFmtId="0" fontId="6" fillId="2" borderId="1" xfId="1" applyNumberFormat="1" applyFont="1" applyFill="1" applyBorder="1" applyAlignment="1">
      <alignment horizontal="center" vertical="center" wrapText="1"/>
    </xf>
    <xf numFmtId="0" fontId="6" fillId="0" borderId="1" xfId="0" applyFont="1" applyBorder="1" applyAlignment="1">
      <alignment vertical="center" wrapText="1"/>
    </xf>
    <xf numFmtId="1" fontId="3" fillId="0" borderId="0" xfId="0" applyNumberFormat="1" applyFont="1"/>
    <xf numFmtId="164" fontId="7" fillId="0" borderId="1" xfId="1" applyNumberFormat="1" applyFont="1" applyBorder="1" applyAlignment="1">
      <alignment horizontal="right" vertical="center" wrapText="1"/>
    </xf>
    <xf numFmtId="0" fontId="3" fillId="2" borderId="1" xfId="0" applyNumberFormat="1" applyFont="1" applyFill="1" applyBorder="1"/>
    <xf numFmtId="49" fontId="3" fillId="0" borderId="1" xfId="0" applyNumberFormat="1" applyFont="1" applyBorder="1"/>
    <xf numFmtId="164" fontId="3" fillId="0" borderId="0" xfId="1" applyNumberFormat="1" applyFont="1"/>
    <xf numFmtId="0" fontId="6" fillId="2" borderId="0" xfId="1" applyNumberFormat="1" applyFont="1" applyFill="1" applyBorder="1" applyAlignment="1">
      <alignment horizontal="center" vertical="center" wrapText="1"/>
    </xf>
    <xf numFmtId="164" fontId="6" fillId="0" borderId="0" xfId="1" applyNumberFormat="1" applyFont="1" applyBorder="1" applyAlignment="1">
      <alignment horizontal="center" vertical="center" wrapText="1"/>
    </xf>
    <xf numFmtId="0" fontId="3" fillId="0" borderId="0" xfId="0" applyFont="1"/>
    <xf numFmtId="0" fontId="3" fillId="0" borderId="0" xfId="1" applyNumberFormat="1" applyFont="1" applyAlignment="1">
      <alignment horizontal="center" vertical="center" wrapText="1"/>
    </xf>
    <xf numFmtId="0" fontId="3" fillId="0" borderId="0" xfId="1" applyNumberFormat="1" applyFont="1" applyAlignment="1">
      <alignment horizontal="center" vertical="center"/>
    </xf>
    <xf numFmtId="0" fontId="3" fillId="0" borderId="0" xfId="1" applyNumberFormat="1" applyFont="1" applyBorder="1" applyAlignment="1">
      <alignment horizontal="left" vertical="center"/>
    </xf>
    <xf numFmtId="0" fontId="3" fillId="0" borderId="0" xfId="1" applyNumberFormat="1" applyFont="1" applyBorder="1" applyAlignment="1">
      <alignment vertical="center" wrapText="1"/>
    </xf>
    <xf numFmtId="0" fontId="3" fillId="0" borderId="0" xfId="1" applyNumberFormat="1" applyFont="1" applyBorder="1" applyAlignment="1">
      <alignment vertical="center"/>
    </xf>
    <xf numFmtId="0" fontId="3" fillId="0" borderId="0" xfId="1" applyNumberFormat="1" applyFont="1" applyAlignment="1">
      <alignment horizontal="left" vertical="center"/>
    </xf>
    <xf numFmtId="3" fontId="6" fillId="0" borderId="0" xfId="0" applyNumberFormat="1" applyFont="1" applyAlignment="1"/>
    <xf numFmtId="0" fontId="6" fillId="0" borderId="0" xfId="0" applyNumberFormat="1" applyFont="1" applyAlignment="1"/>
    <xf numFmtId="3" fontId="3" fillId="0" borderId="0" xfId="0" applyNumberFormat="1" applyFont="1" applyAlignment="1">
      <alignment horizontal="right"/>
    </xf>
    <xf numFmtId="0" fontId="3" fillId="0" borderId="0" xfId="0" applyFont="1" applyAlignment="1">
      <alignment horizontal="center" vertical="center"/>
    </xf>
    <xf numFmtId="0" fontId="6" fillId="0" borderId="0" xfId="0" applyFont="1" applyAlignment="1">
      <alignment vertical="center"/>
    </xf>
    <xf numFmtId="0" fontId="3" fillId="0" borderId="0" xfId="0" applyFont="1" applyAlignment="1">
      <alignment vertical="center"/>
    </xf>
    <xf numFmtId="0" fontId="3" fillId="0" borderId="0" xfId="0" applyFont="1" applyAlignment="1">
      <alignment horizontal="left" vertical="center"/>
    </xf>
    <xf numFmtId="0" fontId="3" fillId="0" borderId="0" xfId="0" applyFont="1" applyAlignment="1">
      <alignment horizontal="left"/>
    </xf>
    <xf numFmtId="0" fontId="0" fillId="0" borderId="0" xfId="0" applyAlignment="1">
      <alignment wrapText="1"/>
    </xf>
    <xf numFmtId="164" fontId="3" fillId="0" borderId="1" xfId="1" applyNumberFormat="1" applyFont="1" applyBorder="1" applyAlignment="1">
      <alignment horizontal="right" vertical="center" wrapText="1"/>
    </xf>
    <xf numFmtId="164" fontId="3" fillId="2" borderId="1" xfId="1" applyNumberFormat="1" applyFont="1" applyFill="1" applyBorder="1" applyAlignment="1">
      <alignment horizontal="right" vertical="center" wrapText="1"/>
    </xf>
    <xf numFmtId="164" fontId="1" fillId="0" borderId="0" xfId="1" applyNumberFormat="1" applyFont="1" applyAlignment="1">
      <alignment horizontal="center" vertical="center" wrapText="1"/>
    </xf>
    <xf numFmtId="164" fontId="6" fillId="0" borderId="0" xfId="1" applyNumberFormat="1" applyFont="1" applyAlignment="1"/>
    <xf numFmtId="164" fontId="3" fillId="0" borderId="0" xfId="1" applyNumberFormat="1" applyFont="1" applyAlignment="1">
      <alignment horizontal="center" vertical="center" wrapText="1"/>
    </xf>
    <xf numFmtId="164" fontId="3" fillId="0" borderId="0" xfId="1" applyNumberFormat="1" applyFont="1" applyBorder="1" applyAlignment="1">
      <alignment vertical="center" wrapText="1"/>
    </xf>
    <xf numFmtId="164" fontId="3" fillId="0" borderId="0" xfId="1" applyNumberFormat="1" applyFont="1" applyBorder="1" applyAlignment="1">
      <alignment vertical="center"/>
    </xf>
    <xf numFmtId="164" fontId="1" fillId="0" borderId="0" xfId="1" applyNumberFormat="1" applyFont="1" applyAlignment="1">
      <alignment horizontal="center" vertical="center"/>
    </xf>
    <xf numFmtId="0" fontId="6" fillId="0" borderId="0" xfId="1" applyNumberFormat="1" applyFont="1" applyAlignment="1"/>
    <xf numFmtId="0" fontId="8" fillId="0" borderId="1" xfId="1" applyNumberFormat="1" applyFont="1" applyBorder="1" applyAlignment="1">
      <alignment horizontal="center" vertical="center" wrapText="1"/>
    </xf>
    <xf numFmtId="0" fontId="3" fillId="2" borderId="0" xfId="1" applyNumberFormat="1" applyFont="1" applyFill="1" applyAlignment="1">
      <alignment horizontal="center" vertical="center"/>
    </xf>
    <xf numFmtId="1" fontId="8" fillId="2" borderId="1" xfId="1" applyNumberFormat="1" applyFont="1" applyFill="1" applyBorder="1" applyAlignment="1">
      <alignment horizontal="right" vertical="center" wrapText="1"/>
    </xf>
    <xf numFmtId="1" fontId="3" fillId="0" borderId="1" xfId="1" applyNumberFormat="1" applyFont="1" applyBorder="1" applyAlignment="1">
      <alignment horizontal="right" vertical="center" wrapText="1"/>
    </xf>
    <xf numFmtId="1" fontId="6" fillId="0" borderId="1" xfId="1" applyNumberFormat="1" applyFont="1" applyBorder="1" applyAlignment="1">
      <alignment vertical="center" wrapText="1"/>
    </xf>
    <xf numFmtId="164" fontId="8" fillId="0" borderId="1" xfId="1" applyNumberFormat="1" applyFont="1" applyBorder="1" applyAlignment="1">
      <alignment horizontal="center" vertical="center" wrapText="1"/>
    </xf>
    <xf numFmtId="1" fontId="8" fillId="2" borderId="1" xfId="1" applyNumberFormat="1" applyFont="1" applyFill="1" applyBorder="1" applyAlignment="1">
      <alignment vertical="center" wrapText="1"/>
    </xf>
    <xf numFmtId="1" fontId="8" fillId="0" borderId="1" xfId="1" applyNumberFormat="1" applyFont="1" applyBorder="1"/>
    <xf numFmtId="1" fontId="8" fillId="0" borderId="1" xfId="1" applyNumberFormat="1" applyFont="1" applyBorder="1" applyAlignment="1">
      <alignment vertical="center" wrapText="1"/>
    </xf>
    <xf numFmtId="0" fontId="1" fillId="0" borderId="5" xfId="0" applyFont="1" applyBorder="1" applyAlignment="1">
      <alignment horizontal="center" vertical="center" wrapText="1"/>
    </xf>
    <xf numFmtId="0" fontId="1" fillId="0" borderId="5" xfId="0" applyFont="1" applyBorder="1" applyAlignment="1">
      <alignment horizontal="center" vertical="center"/>
    </xf>
    <xf numFmtId="0" fontId="6" fillId="0" borderId="1" xfId="0" applyFont="1" applyBorder="1" applyAlignment="1">
      <alignment vertical="center"/>
    </xf>
    <xf numFmtId="0" fontId="3" fillId="0" borderId="6" xfId="0" applyFont="1" applyBorder="1" applyAlignment="1">
      <alignment horizontal="left" vertical="center"/>
    </xf>
    <xf numFmtId="0" fontId="1" fillId="0" borderId="1" xfId="1" applyNumberFormat="1" applyFont="1" applyBorder="1" applyAlignment="1">
      <alignment horizontal="left" vertical="center" wrapText="1"/>
    </xf>
    <xf numFmtId="164" fontId="1" fillId="0" borderId="1" xfId="1" applyNumberFormat="1" applyFont="1" applyBorder="1" applyAlignment="1">
      <alignment horizontal="left" vertical="center" wrapText="1"/>
    </xf>
    <xf numFmtId="0" fontId="1" fillId="0" borderId="1" xfId="0" applyFont="1" applyBorder="1" applyAlignment="1">
      <alignment horizontal="left" vertical="center" wrapText="1"/>
    </xf>
    <xf numFmtId="0" fontId="6" fillId="0" borderId="2" xfId="0" applyFont="1" applyBorder="1" applyAlignment="1">
      <alignment vertical="center"/>
    </xf>
    <xf numFmtId="0" fontId="6" fillId="0" borderId="4" xfId="0" applyFont="1" applyBorder="1" applyAlignment="1">
      <alignment vertical="center"/>
    </xf>
    <xf numFmtId="3" fontId="4" fillId="0" borderId="0" xfId="0" applyNumberFormat="1" applyFont="1" applyAlignment="1">
      <alignment horizontal="left"/>
    </xf>
    <xf numFmtId="0" fontId="4" fillId="0" borderId="1" xfId="1" applyNumberFormat="1" applyFont="1" applyBorder="1" applyAlignment="1">
      <alignment horizontal="center" vertical="center"/>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colors>
    <mruColors>
      <color rgb="FFE64126"/>
      <color rgb="FF000000"/>
      <color rgb="FFFF3300"/>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47" Type="http://schemas.openxmlformats.org/officeDocument/2006/relationships/image" Target="../media/image47.png"/><Relationship Id="rId50" Type="http://schemas.openxmlformats.org/officeDocument/2006/relationships/image" Target="../media/image50.png"/><Relationship Id="rId55" Type="http://schemas.openxmlformats.org/officeDocument/2006/relationships/image" Target="../media/image55.png"/><Relationship Id="rId7" Type="http://schemas.openxmlformats.org/officeDocument/2006/relationships/image" Target="../media/image7.png"/><Relationship Id="rId2" Type="http://schemas.openxmlformats.org/officeDocument/2006/relationships/image" Target="../media/image2.png"/><Relationship Id="rId16" Type="http://schemas.openxmlformats.org/officeDocument/2006/relationships/image" Target="../media/image16.png"/><Relationship Id="rId29" Type="http://schemas.openxmlformats.org/officeDocument/2006/relationships/image" Target="../media/image29.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3" Type="http://schemas.openxmlformats.org/officeDocument/2006/relationships/image" Target="../media/image53.png"/><Relationship Id="rId58" Type="http://schemas.openxmlformats.org/officeDocument/2006/relationships/image" Target="../media/image58.png"/><Relationship Id="rId5" Type="http://schemas.openxmlformats.org/officeDocument/2006/relationships/image" Target="../media/image5.jpeg"/><Relationship Id="rId61" Type="http://schemas.openxmlformats.org/officeDocument/2006/relationships/image" Target="../media/image61.png"/><Relationship Id="rId19" Type="http://schemas.openxmlformats.org/officeDocument/2006/relationships/image" Target="../media/image1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56" Type="http://schemas.openxmlformats.org/officeDocument/2006/relationships/image" Target="../media/image56.png"/><Relationship Id="rId8" Type="http://schemas.openxmlformats.org/officeDocument/2006/relationships/image" Target="../media/image8.png"/><Relationship Id="rId51" Type="http://schemas.openxmlformats.org/officeDocument/2006/relationships/image" Target="../media/image51.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59" Type="http://schemas.openxmlformats.org/officeDocument/2006/relationships/image" Target="../media/image59.png"/><Relationship Id="rId20" Type="http://schemas.openxmlformats.org/officeDocument/2006/relationships/image" Target="../media/image20.png"/><Relationship Id="rId41" Type="http://schemas.openxmlformats.org/officeDocument/2006/relationships/image" Target="../media/image41.png"/><Relationship Id="rId54" Type="http://schemas.openxmlformats.org/officeDocument/2006/relationships/image" Target="../media/image54.png"/><Relationship Id="rId62" Type="http://schemas.openxmlformats.org/officeDocument/2006/relationships/image" Target="../media/image62.png"/><Relationship Id="rId1" Type="http://schemas.openxmlformats.org/officeDocument/2006/relationships/image" Target="../media/image1.png"/><Relationship Id="rId6" Type="http://schemas.openxmlformats.org/officeDocument/2006/relationships/image" Target="../media/image6.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 Id="rId57" Type="http://schemas.openxmlformats.org/officeDocument/2006/relationships/image" Target="../media/image57.png"/><Relationship Id="rId10" Type="http://schemas.openxmlformats.org/officeDocument/2006/relationships/image" Target="../media/image10.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png"/><Relationship Id="rId60" Type="http://schemas.openxmlformats.org/officeDocument/2006/relationships/image" Target="../media/image6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8" Type="http://schemas.openxmlformats.org/officeDocument/2006/relationships/image" Target="../media/image44.png"/><Relationship Id="rId13" Type="http://schemas.openxmlformats.org/officeDocument/2006/relationships/image" Target="../media/image61.png"/><Relationship Id="rId3" Type="http://schemas.openxmlformats.org/officeDocument/2006/relationships/image" Target="../media/image64.png"/><Relationship Id="rId7" Type="http://schemas.openxmlformats.org/officeDocument/2006/relationships/image" Target="../media/image67.png"/><Relationship Id="rId12" Type="http://schemas.openxmlformats.org/officeDocument/2006/relationships/image" Target="../media/image58.png"/><Relationship Id="rId2" Type="http://schemas.openxmlformats.org/officeDocument/2006/relationships/image" Target="../media/image32.png"/><Relationship Id="rId1" Type="http://schemas.openxmlformats.org/officeDocument/2006/relationships/image" Target="../media/image63.jpeg"/><Relationship Id="rId6" Type="http://schemas.openxmlformats.org/officeDocument/2006/relationships/image" Target="../media/image66.png"/><Relationship Id="rId11" Type="http://schemas.openxmlformats.org/officeDocument/2006/relationships/image" Target="../media/image52.png"/><Relationship Id="rId5" Type="http://schemas.openxmlformats.org/officeDocument/2006/relationships/image" Target="../media/image34.png"/><Relationship Id="rId10" Type="http://schemas.openxmlformats.org/officeDocument/2006/relationships/image" Target="../media/image50.png"/><Relationship Id="rId4" Type="http://schemas.openxmlformats.org/officeDocument/2006/relationships/image" Target="../media/image65.png"/><Relationship Id="rId9" Type="http://schemas.openxmlformats.org/officeDocument/2006/relationships/image" Target="../media/image68.png"/></Relationships>
</file>

<file path=xl/drawings/drawing1.xml><?xml version="1.0" encoding="utf-8"?>
<xdr:wsDr xmlns:xdr="http://schemas.openxmlformats.org/drawingml/2006/spreadsheetDrawing" xmlns:a="http://schemas.openxmlformats.org/drawingml/2006/main">
  <xdr:twoCellAnchor editAs="oneCell">
    <xdr:from>
      <xdr:col>2</xdr:col>
      <xdr:colOff>15240</xdr:colOff>
      <xdr:row>2</xdr:row>
      <xdr:rowOff>27567</xdr:rowOff>
    </xdr:from>
    <xdr:to>
      <xdr:col>2</xdr:col>
      <xdr:colOff>3830236</xdr:colOff>
      <xdr:row>2</xdr:row>
      <xdr:rowOff>1471613</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82103" y="227592"/>
          <a:ext cx="3814996" cy="1444046"/>
        </a:xfrm>
        <a:prstGeom prst="rect">
          <a:avLst/>
        </a:prstGeom>
      </xdr:spPr>
    </xdr:pic>
    <xdr:clientData/>
  </xdr:twoCellAnchor>
  <xdr:twoCellAnchor editAs="oneCell">
    <xdr:from>
      <xdr:col>2</xdr:col>
      <xdr:colOff>44767</xdr:colOff>
      <xdr:row>3</xdr:row>
      <xdr:rowOff>14289</xdr:rowOff>
    </xdr:from>
    <xdr:to>
      <xdr:col>2</xdr:col>
      <xdr:colOff>3810027</xdr:colOff>
      <xdr:row>3</xdr:row>
      <xdr:rowOff>1413732</xdr:rowOff>
    </xdr:to>
    <xdr:pic>
      <xdr:nvPicPr>
        <xdr:cNvPr id="4" name="Picture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11630" y="1709739"/>
          <a:ext cx="3765260" cy="1399443"/>
        </a:xfrm>
        <a:prstGeom prst="rect">
          <a:avLst/>
        </a:prstGeom>
      </xdr:spPr>
    </xdr:pic>
    <xdr:clientData/>
  </xdr:twoCellAnchor>
  <xdr:twoCellAnchor editAs="oneCell">
    <xdr:from>
      <xdr:col>2</xdr:col>
      <xdr:colOff>38070</xdr:colOff>
      <xdr:row>4</xdr:row>
      <xdr:rowOff>35686</xdr:rowOff>
    </xdr:from>
    <xdr:to>
      <xdr:col>2</xdr:col>
      <xdr:colOff>3801842</xdr:colOff>
      <xdr:row>4</xdr:row>
      <xdr:rowOff>1447800</xdr:rowOff>
    </xdr:to>
    <xdr:pic>
      <xdr:nvPicPr>
        <xdr:cNvPr id="5" name="Picture 4"/>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07790" y="3220846"/>
          <a:ext cx="3763772" cy="1412114"/>
        </a:xfrm>
        <a:prstGeom prst="rect">
          <a:avLst/>
        </a:prstGeom>
      </xdr:spPr>
    </xdr:pic>
    <xdr:clientData/>
  </xdr:twoCellAnchor>
  <xdr:twoCellAnchor editAs="oneCell">
    <xdr:from>
      <xdr:col>2</xdr:col>
      <xdr:colOff>22860</xdr:colOff>
      <xdr:row>5</xdr:row>
      <xdr:rowOff>45720</xdr:rowOff>
    </xdr:from>
    <xdr:to>
      <xdr:col>2</xdr:col>
      <xdr:colOff>3821687</xdr:colOff>
      <xdr:row>5</xdr:row>
      <xdr:rowOff>1455419</xdr:rowOff>
    </xdr:to>
    <xdr:pic>
      <xdr:nvPicPr>
        <xdr:cNvPr id="6" name="Picture 5"/>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592580" y="4724400"/>
          <a:ext cx="3798827" cy="1409699"/>
        </a:xfrm>
        <a:prstGeom prst="rect">
          <a:avLst/>
        </a:prstGeom>
      </xdr:spPr>
    </xdr:pic>
    <xdr:clientData/>
  </xdr:twoCellAnchor>
  <xdr:twoCellAnchor editAs="oneCell">
    <xdr:from>
      <xdr:col>2</xdr:col>
      <xdr:colOff>33825</xdr:colOff>
      <xdr:row>6</xdr:row>
      <xdr:rowOff>60960</xdr:rowOff>
    </xdr:from>
    <xdr:to>
      <xdr:col>2</xdr:col>
      <xdr:colOff>3783049</xdr:colOff>
      <xdr:row>6</xdr:row>
      <xdr:rowOff>1432560</xdr:rowOff>
    </xdr:to>
    <xdr:pic>
      <xdr:nvPicPr>
        <xdr:cNvPr id="7" name="Picture 6"/>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603545" y="6233160"/>
          <a:ext cx="3749224" cy="1371600"/>
        </a:xfrm>
        <a:prstGeom prst="rect">
          <a:avLst/>
        </a:prstGeom>
      </xdr:spPr>
    </xdr:pic>
    <xdr:clientData/>
  </xdr:twoCellAnchor>
  <xdr:twoCellAnchor editAs="oneCell">
    <xdr:from>
      <xdr:col>2</xdr:col>
      <xdr:colOff>30480</xdr:colOff>
      <xdr:row>7</xdr:row>
      <xdr:rowOff>34335</xdr:rowOff>
    </xdr:from>
    <xdr:to>
      <xdr:col>2</xdr:col>
      <xdr:colOff>3829876</xdr:colOff>
      <xdr:row>7</xdr:row>
      <xdr:rowOff>1447800</xdr:rowOff>
    </xdr:to>
    <xdr:pic>
      <xdr:nvPicPr>
        <xdr:cNvPr id="8" name="Picture 7"/>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600200" y="7700055"/>
          <a:ext cx="3799396" cy="1413465"/>
        </a:xfrm>
        <a:prstGeom prst="rect">
          <a:avLst/>
        </a:prstGeom>
      </xdr:spPr>
    </xdr:pic>
    <xdr:clientData/>
  </xdr:twoCellAnchor>
  <xdr:twoCellAnchor editAs="oneCell">
    <xdr:from>
      <xdr:col>2</xdr:col>
      <xdr:colOff>22860</xdr:colOff>
      <xdr:row>8</xdr:row>
      <xdr:rowOff>38100</xdr:rowOff>
    </xdr:from>
    <xdr:to>
      <xdr:col>3</xdr:col>
      <xdr:colOff>774</xdr:colOff>
      <xdr:row>8</xdr:row>
      <xdr:rowOff>1432560</xdr:rowOff>
    </xdr:to>
    <xdr:pic>
      <xdr:nvPicPr>
        <xdr:cNvPr id="9" name="Picture 8"/>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592580" y="9197340"/>
          <a:ext cx="3810774" cy="1394460"/>
        </a:xfrm>
        <a:prstGeom prst="rect">
          <a:avLst/>
        </a:prstGeom>
      </xdr:spPr>
    </xdr:pic>
    <xdr:clientData/>
  </xdr:twoCellAnchor>
  <xdr:twoCellAnchor editAs="oneCell">
    <xdr:from>
      <xdr:col>2</xdr:col>
      <xdr:colOff>7620</xdr:colOff>
      <xdr:row>9</xdr:row>
      <xdr:rowOff>53340</xdr:rowOff>
    </xdr:from>
    <xdr:to>
      <xdr:col>2</xdr:col>
      <xdr:colOff>3779520</xdr:colOff>
      <xdr:row>9</xdr:row>
      <xdr:rowOff>1441220</xdr:rowOff>
    </xdr:to>
    <xdr:pic>
      <xdr:nvPicPr>
        <xdr:cNvPr id="10" name="Picture 9"/>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577340" y="10706100"/>
          <a:ext cx="3771900" cy="1387880"/>
        </a:xfrm>
        <a:prstGeom prst="rect">
          <a:avLst/>
        </a:prstGeom>
      </xdr:spPr>
    </xdr:pic>
    <xdr:clientData/>
  </xdr:twoCellAnchor>
  <xdr:twoCellAnchor editAs="oneCell">
    <xdr:from>
      <xdr:col>2</xdr:col>
      <xdr:colOff>15240</xdr:colOff>
      <xdr:row>10</xdr:row>
      <xdr:rowOff>9839</xdr:rowOff>
    </xdr:from>
    <xdr:to>
      <xdr:col>2</xdr:col>
      <xdr:colOff>3779520</xdr:colOff>
      <xdr:row>10</xdr:row>
      <xdr:rowOff>1439313</xdr:rowOff>
    </xdr:to>
    <xdr:pic>
      <xdr:nvPicPr>
        <xdr:cNvPr id="11" name="Picture 1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4960" y="12156119"/>
          <a:ext cx="3764280" cy="1429474"/>
        </a:xfrm>
        <a:prstGeom prst="rect">
          <a:avLst/>
        </a:prstGeom>
      </xdr:spPr>
    </xdr:pic>
    <xdr:clientData/>
  </xdr:twoCellAnchor>
  <xdr:twoCellAnchor editAs="oneCell">
    <xdr:from>
      <xdr:col>2</xdr:col>
      <xdr:colOff>38099</xdr:colOff>
      <xdr:row>11</xdr:row>
      <xdr:rowOff>15240</xdr:rowOff>
    </xdr:from>
    <xdr:to>
      <xdr:col>2</xdr:col>
      <xdr:colOff>3785226</xdr:colOff>
      <xdr:row>11</xdr:row>
      <xdr:rowOff>1424940</xdr:rowOff>
    </xdr:to>
    <xdr:pic>
      <xdr:nvPicPr>
        <xdr:cNvPr id="12" name="Picture 1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607819" y="13655040"/>
          <a:ext cx="3747127" cy="1409700"/>
        </a:xfrm>
        <a:prstGeom prst="rect">
          <a:avLst/>
        </a:prstGeom>
      </xdr:spPr>
    </xdr:pic>
    <xdr:clientData/>
  </xdr:twoCellAnchor>
  <xdr:twoCellAnchor editAs="oneCell">
    <xdr:from>
      <xdr:col>2</xdr:col>
      <xdr:colOff>15240</xdr:colOff>
      <xdr:row>12</xdr:row>
      <xdr:rowOff>22860</xdr:rowOff>
    </xdr:from>
    <xdr:to>
      <xdr:col>2</xdr:col>
      <xdr:colOff>3825467</xdr:colOff>
      <xdr:row>12</xdr:row>
      <xdr:rowOff>1447800</xdr:rowOff>
    </xdr:to>
    <xdr:pic>
      <xdr:nvPicPr>
        <xdr:cNvPr id="13" name="Picture 12"/>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584960" y="15156180"/>
          <a:ext cx="3810227" cy="1424940"/>
        </a:xfrm>
        <a:prstGeom prst="rect">
          <a:avLst/>
        </a:prstGeom>
      </xdr:spPr>
    </xdr:pic>
    <xdr:clientData/>
  </xdr:twoCellAnchor>
  <xdr:twoCellAnchor editAs="oneCell">
    <xdr:from>
      <xdr:col>2</xdr:col>
      <xdr:colOff>37432</xdr:colOff>
      <xdr:row>13</xdr:row>
      <xdr:rowOff>30481</xdr:rowOff>
    </xdr:from>
    <xdr:to>
      <xdr:col>2</xdr:col>
      <xdr:colOff>3779520</xdr:colOff>
      <xdr:row>13</xdr:row>
      <xdr:rowOff>1458822</xdr:rowOff>
    </xdr:to>
    <xdr:pic>
      <xdr:nvPicPr>
        <xdr:cNvPr id="15" name="Picture 14"/>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607152" y="16657321"/>
          <a:ext cx="3742088" cy="1428341"/>
        </a:xfrm>
        <a:prstGeom prst="rect">
          <a:avLst/>
        </a:prstGeom>
      </xdr:spPr>
    </xdr:pic>
    <xdr:clientData/>
  </xdr:twoCellAnchor>
  <xdr:twoCellAnchor editAs="oneCell">
    <xdr:from>
      <xdr:col>2</xdr:col>
      <xdr:colOff>30480</xdr:colOff>
      <xdr:row>15</xdr:row>
      <xdr:rowOff>22860</xdr:rowOff>
    </xdr:from>
    <xdr:to>
      <xdr:col>2</xdr:col>
      <xdr:colOff>3808362</xdr:colOff>
      <xdr:row>15</xdr:row>
      <xdr:rowOff>1432559</xdr:rowOff>
    </xdr:to>
    <xdr:pic>
      <xdr:nvPicPr>
        <xdr:cNvPr id="16" name="Picture 15"/>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600200" y="19636740"/>
          <a:ext cx="3777882" cy="1409699"/>
        </a:xfrm>
        <a:prstGeom prst="rect">
          <a:avLst/>
        </a:prstGeom>
      </xdr:spPr>
    </xdr:pic>
    <xdr:clientData/>
  </xdr:twoCellAnchor>
  <xdr:twoCellAnchor editAs="oneCell">
    <xdr:from>
      <xdr:col>2</xdr:col>
      <xdr:colOff>28673</xdr:colOff>
      <xdr:row>16</xdr:row>
      <xdr:rowOff>22860</xdr:rowOff>
    </xdr:from>
    <xdr:to>
      <xdr:col>2</xdr:col>
      <xdr:colOff>3821942</xdr:colOff>
      <xdr:row>16</xdr:row>
      <xdr:rowOff>1447800</xdr:rowOff>
    </xdr:to>
    <xdr:pic>
      <xdr:nvPicPr>
        <xdr:cNvPr id="17" name="Picture 16"/>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598393" y="21130260"/>
          <a:ext cx="3793269" cy="1424940"/>
        </a:xfrm>
        <a:prstGeom prst="rect">
          <a:avLst/>
        </a:prstGeom>
      </xdr:spPr>
    </xdr:pic>
    <xdr:clientData/>
  </xdr:twoCellAnchor>
  <xdr:twoCellAnchor editAs="oneCell">
    <xdr:from>
      <xdr:col>2</xdr:col>
      <xdr:colOff>15241</xdr:colOff>
      <xdr:row>17</xdr:row>
      <xdr:rowOff>45721</xdr:rowOff>
    </xdr:from>
    <xdr:to>
      <xdr:col>2</xdr:col>
      <xdr:colOff>3776049</xdr:colOff>
      <xdr:row>17</xdr:row>
      <xdr:rowOff>1463040</xdr:rowOff>
    </xdr:to>
    <xdr:pic>
      <xdr:nvPicPr>
        <xdr:cNvPr id="19" name="Picture 18"/>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584961" y="22646641"/>
          <a:ext cx="3760808" cy="1417319"/>
        </a:xfrm>
        <a:prstGeom prst="rect">
          <a:avLst/>
        </a:prstGeom>
      </xdr:spPr>
    </xdr:pic>
    <xdr:clientData/>
  </xdr:twoCellAnchor>
  <xdr:twoCellAnchor editAs="oneCell">
    <xdr:from>
      <xdr:col>2</xdr:col>
      <xdr:colOff>76200</xdr:colOff>
      <xdr:row>18</xdr:row>
      <xdr:rowOff>38100</xdr:rowOff>
    </xdr:from>
    <xdr:to>
      <xdr:col>2</xdr:col>
      <xdr:colOff>3795576</xdr:colOff>
      <xdr:row>18</xdr:row>
      <xdr:rowOff>1424939</xdr:rowOff>
    </xdr:to>
    <xdr:pic>
      <xdr:nvPicPr>
        <xdr:cNvPr id="20" name="Picture 19"/>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645920" y="24132540"/>
          <a:ext cx="3719376" cy="1386839"/>
        </a:xfrm>
        <a:prstGeom prst="rect">
          <a:avLst/>
        </a:prstGeom>
      </xdr:spPr>
    </xdr:pic>
    <xdr:clientData/>
  </xdr:twoCellAnchor>
  <xdr:twoCellAnchor editAs="oneCell">
    <xdr:from>
      <xdr:col>2</xdr:col>
      <xdr:colOff>7620</xdr:colOff>
      <xdr:row>19</xdr:row>
      <xdr:rowOff>45721</xdr:rowOff>
    </xdr:from>
    <xdr:to>
      <xdr:col>2</xdr:col>
      <xdr:colOff>3718560</xdr:colOff>
      <xdr:row>19</xdr:row>
      <xdr:rowOff>1452175</xdr:rowOff>
    </xdr:to>
    <xdr:pic>
      <xdr:nvPicPr>
        <xdr:cNvPr id="21" name="Picture 20"/>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577340" y="25633681"/>
          <a:ext cx="3710940" cy="1406454"/>
        </a:xfrm>
        <a:prstGeom prst="rect">
          <a:avLst/>
        </a:prstGeom>
      </xdr:spPr>
    </xdr:pic>
    <xdr:clientData/>
  </xdr:twoCellAnchor>
  <xdr:twoCellAnchor editAs="oneCell">
    <xdr:from>
      <xdr:col>2</xdr:col>
      <xdr:colOff>22860</xdr:colOff>
      <xdr:row>20</xdr:row>
      <xdr:rowOff>53340</xdr:rowOff>
    </xdr:from>
    <xdr:to>
      <xdr:col>2</xdr:col>
      <xdr:colOff>3789976</xdr:colOff>
      <xdr:row>20</xdr:row>
      <xdr:rowOff>1478280</xdr:rowOff>
    </xdr:to>
    <xdr:pic>
      <xdr:nvPicPr>
        <xdr:cNvPr id="22" name="Picture 21"/>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592580" y="27134820"/>
          <a:ext cx="3767116" cy="1424940"/>
        </a:xfrm>
        <a:prstGeom prst="rect">
          <a:avLst/>
        </a:prstGeom>
      </xdr:spPr>
    </xdr:pic>
    <xdr:clientData/>
  </xdr:twoCellAnchor>
  <xdr:twoCellAnchor editAs="oneCell">
    <xdr:from>
      <xdr:col>2</xdr:col>
      <xdr:colOff>22860</xdr:colOff>
      <xdr:row>21</xdr:row>
      <xdr:rowOff>22861</xdr:rowOff>
    </xdr:from>
    <xdr:to>
      <xdr:col>2</xdr:col>
      <xdr:colOff>3796019</xdr:colOff>
      <xdr:row>21</xdr:row>
      <xdr:rowOff>1455420</xdr:rowOff>
    </xdr:to>
    <xdr:pic>
      <xdr:nvPicPr>
        <xdr:cNvPr id="23" name="Picture 22"/>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592580" y="28597861"/>
          <a:ext cx="3773159" cy="1432559"/>
        </a:xfrm>
        <a:prstGeom prst="rect">
          <a:avLst/>
        </a:prstGeom>
      </xdr:spPr>
    </xdr:pic>
    <xdr:clientData/>
  </xdr:twoCellAnchor>
  <xdr:twoCellAnchor editAs="oneCell">
    <xdr:from>
      <xdr:col>2</xdr:col>
      <xdr:colOff>45720</xdr:colOff>
      <xdr:row>22</xdr:row>
      <xdr:rowOff>22860</xdr:rowOff>
    </xdr:from>
    <xdr:to>
      <xdr:col>2</xdr:col>
      <xdr:colOff>3771900</xdr:colOff>
      <xdr:row>22</xdr:row>
      <xdr:rowOff>1428861</xdr:rowOff>
    </xdr:to>
    <xdr:pic>
      <xdr:nvPicPr>
        <xdr:cNvPr id="24" name="Picture 23"/>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615440" y="30091380"/>
          <a:ext cx="3726180" cy="1406001"/>
        </a:xfrm>
        <a:prstGeom prst="rect">
          <a:avLst/>
        </a:prstGeom>
      </xdr:spPr>
    </xdr:pic>
    <xdr:clientData/>
  </xdr:twoCellAnchor>
  <xdr:twoCellAnchor editAs="oneCell">
    <xdr:from>
      <xdr:col>2</xdr:col>
      <xdr:colOff>45720</xdr:colOff>
      <xdr:row>23</xdr:row>
      <xdr:rowOff>15240</xdr:rowOff>
    </xdr:from>
    <xdr:to>
      <xdr:col>2</xdr:col>
      <xdr:colOff>3780768</xdr:colOff>
      <xdr:row>23</xdr:row>
      <xdr:rowOff>1394460</xdr:rowOff>
    </xdr:to>
    <xdr:pic>
      <xdr:nvPicPr>
        <xdr:cNvPr id="25" name="Picture 24"/>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615440" y="31577280"/>
          <a:ext cx="3735048" cy="1379220"/>
        </a:xfrm>
        <a:prstGeom prst="rect">
          <a:avLst/>
        </a:prstGeom>
      </xdr:spPr>
    </xdr:pic>
    <xdr:clientData/>
  </xdr:twoCellAnchor>
  <xdr:twoCellAnchor editAs="oneCell">
    <xdr:from>
      <xdr:col>2</xdr:col>
      <xdr:colOff>30480</xdr:colOff>
      <xdr:row>24</xdr:row>
      <xdr:rowOff>22860</xdr:rowOff>
    </xdr:from>
    <xdr:to>
      <xdr:col>2</xdr:col>
      <xdr:colOff>3792149</xdr:colOff>
      <xdr:row>24</xdr:row>
      <xdr:rowOff>1417320</xdr:rowOff>
    </xdr:to>
    <xdr:pic>
      <xdr:nvPicPr>
        <xdr:cNvPr id="26" name="Picture 25"/>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600200" y="33078420"/>
          <a:ext cx="3761669" cy="1394460"/>
        </a:xfrm>
        <a:prstGeom prst="rect">
          <a:avLst/>
        </a:prstGeom>
      </xdr:spPr>
    </xdr:pic>
    <xdr:clientData/>
  </xdr:twoCellAnchor>
  <xdr:twoCellAnchor editAs="oneCell">
    <xdr:from>
      <xdr:col>2</xdr:col>
      <xdr:colOff>53340</xdr:colOff>
      <xdr:row>25</xdr:row>
      <xdr:rowOff>53340</xdr:rowOff>
    </xdr:from>
    <xdr:to>
      <xdr:col>2</xdr:col>
      <xdr:colOff>3806002</xdr:colOff>
      <xdr:row>25</xdr:row>
      <xdr:rowOff>1463040</xdr:rowOff>
    </xdr:to>
    <xdr:pic>
      <xdr:nvPicPr>
        <xdr:cNvPr id="27" name="Picture 26"/>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623060" y="34602420"/>
          <a:ext cx="3752662" cy="1409700"/>
        </a:xfrm>
        <a:prstGeom prst="rect">
          <a:avLst/>
        </a:prstGeom>
      </xdr:spPr>
    </xdr:pic>
    <xdr:clientData/>
  </xdr:twoCellAnchor>
  <xdr:twoCellAnchor editAs="oneCell">
    <xdr:from>
      <xdr:col>2</xdr:col>
      <xdr:colOff>30480</xdr:colOff>
      <xdr:row>26</xdr:row>
      <xdr:rowOff>30480</xdr:rowOff>
    </xdr:from>
    <xdr:to>
      <xdr:col>2</xdr:col>
      <xdr:colOff>3794760</xdr:colOff>
      <xdr:row>26</xdr:row>
      <xdr:rowOff>1468613</xdr:rowOff>
    </xdr:to>
    <xdr:pic>
      <xdr:nvPicPr>
        <xdr:cNvPr id="28" name="Picture 27"/>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600200" y="36073080"/>
          <a:ext cx="3764280" cy="1438133"/>
        </a:xfrm>
        <a:prstGeom prst="rect">
          <a:avLst/>
        </a:prstGeom>
      </xdr:spPr>
    </xdr:pic>
    <xdr:clientData/>
  </xdr:twoCellAnchor>
  <xdr:twoCellAnchor editAs="oneCell">
    <xdr:from>
      <xdr:col>2</xdr:col>
      <xdr:colOff>22861</xdr:colOff>
      <xdr:row>27</xdr:row>
      <xdr:rowOff>45721</xdr:rowOff>
    </xdr:from>
    <xdr:to>
      <xdr:col>2</xdr:col>
      <xdr:colOff>3822257</xdr:colOff>
      <xdr:row>27</xdr:row>
      <xdr:rowOff>1478280</xdr:rowOff>
    </xdr:to>
    <xdr:pic>
      <xdr:nvPicPr>
        <xdr:cNvPr id="29" name="Picture 28"/>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592581" y="37581841"/>
          <a:ext cx="3799396" cy="1432559"/>
        </a:xfrm>
        <a:prstGeom prst="rect">
          <a:avLst/>
        </a:prstGeom>
      </xdr:spPr>
    </xdr:pic>
    <xdr:clientData/>
  </xdr:twoCellAnchor>
  <xdr:twoCellAnchor editAs="oneCell">
    <xdr:from>
      <xdr:col>2</xdr:col>
      <xdr:colOff>45719</xdr:colOff>
      <xdr:row>28</xdr:row>
      <xdr:rowOff>15241</xdr:rowOff>
    </xdr:from>
    <xdr:to>
      <xdr:col>2</xdr:col>
      <xdr:colOff>3814762</xdr:colOff>
      <xdr:row>28</xdr:row>
      <xdr:rowOff>1423745</xdr:rowOff>
    </xdr:to>
    <xdr:pic>
      <xdr:nvPicPr>
        <xdr:cNvPr id="30" name="Picture 29"/>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612582" y="39096316"/>
          <a:ext cx="3769043" cy="1408504"/>
        </a:xfrm>
        <a:prstGeom prst="rect">
          <a:avLst/>
        </a:prstGeom>
      </xdr:spPr>
    </xdr:pic>
    <xdr:clientData/>
  </xdr:twoCellAnchor>
  <xdr:twoCellAnchor editAs="oneCell">
    <xdr:from>
      <xdr:col>2</xdr:col>
      <xdr:colOff>22860</xdr:colOff>
      <xdr:row>29</xdr:row>
      <xdr:rowOff>30480</xdr:rowOff>
    </xdr:from>
    <xdr:to>
      <xdr:col>2</xdr:col>
      <xdr:colOff>3804481</xdr:colOff>
      <xdr:row>29</xdr:row>
      <xdr:rowOff>1463040</xdr:rowOff>
    </xdr:to>
    <xdr:pic>
      <xdr:nvPicPr>
        <xdr:cNvPr id="31" name="Picture 30"/>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592580" y="40553640"/>
          <a:ext cx="3781621" cy="1432560"/>
        </a:xfrm>
        <a:prstGeom prst="rect">
          <a:avLst/>
        </a:prstGeom>
      </xdr:spPr>
    </xdr:pic>
    <xdr:clientData/>
  </xdr:twoCellAnchor>
  <xdr:twoCellAnchor editAs="oneCell">
    <xdr:from>
      <xdr:col>2</xdr:col>
      <xdr:colOff>53340</xdr:colOff>
      <xdr:row>30</xdr:row>
      <xdr:rowOff>45720</xdr:rowOff>
    </xdr:from>
    <xdr:to>
      <xdr:col>2</xdr:col>
      <xdr:colOff>3777519</xdr:colOff>
      <xdr:row>30</xdr:row>
      <xdr:rowOff>1432560</xdr:rowOff>
    </xdr:to>
    <xdr:pic>
      <xdr:nvPicPr>
        <xdr:cNvPr id="32" name="Picture 31"/>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623060" y="42062400"/>
          <a:ext cx="3724179" cy="1386840"/>
        </a:xfrm>
        <a:prstGeom prst="rect">
          <a:avLst/>
        </a:prstGeom>
      </xdr:spPr>
    </xdr:pic>
    <xdr:clientData/>
  </xdr:twoCellAnchor>
  <xdr:twoCellAnchor editAs="oneCell">
    <xdr:from>
      <xdr:col>2</xdr:col>
      <xdr:colOff>53340</xdr:colOff>
      <xdr:row>32</xdr:row>
      <xdr:rowOff>30480</xdr:rowOff>
    </xdr:from>
    <xdr:to>
      <xdr:col>2</xdr:col>
      <xdr:colOff>3806366</xdr:colOff>
      <xdr:row>32</xdr:row>
      <xdr:rowOff>1424940</xdr:rowOff>
    </xdr:to>
    <xdr:pic>
      <xdr:nvPicPr>
        <xdr:cNvPr id="33" name="Picture 32"/>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623060" y="45034200"/>
          <a:ext cx="3753026" cy="1394460"/>
        </a:xfrm>
        <a:prstGeom prst="rect">
          <a:avLst/>
        </a:prstGeom>
      </xdr:spPr>
    </xdr:pic>
    <xdr:clientData/>
  </xdr:twoCellAnchor>
  <xdr:twoCellAnchor editAs="oneCell">
    <xdr:from>
      <xdr:col>2</xdr:col>
      <xdr:colOff>83820</xdr:colOff>
      <xdr:row>33</xdr:row>
      <xdr:rowOff>22861</xdr:rowOff>
    </xdr:from>
    <xdr:to>
      <xdr:col>2</xdr:col>
      <xdr:colOff>3767526</xdr:colOff>
      <xdr:row>33</xdr:row>
      <xdr:rowOff>1409700</xdr:rowOff>
    </xdr:to>
    <xdr:pic>
      <xdr:nvPicPr>
        <xdr:cNvPr id="34" name="Picture 33"/>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653540" y="46520101"/>
          <a:ext cx="3683706" cy="1386839"/>
        </a:xfrm>
        <a:prstGeom prst="rect">
          <a:avLst/>
        </a:prstGeom>
      </xdr:spPr>
    </xdr:pic>
    <xdr:clientData/>
  </xdr:twoCellAnchor>
  <xdr:twoCellAnchor editAs="oneCell">
    <xdr:from>
      <xdr:col>2</xdr:col>
      <xdr:colOff>22860</xdr:colOff>
      <xdr:row>34</xdr:row>
      <xdr:rowOff>30481</xdr:rowOff>
    </xdr:from>
    <xdr:to>
      <xdr:col>2</xdr:col>
      <xdr:colOff>3801661</xdr:colOff>
      <xdr:row>34</xdr:row>
      <xdr:rowOff>1463041</xdr:rowOff>
    </xdr:to>
    <xdr:pic>
      <xdr:nvPicPr>
        <xdr:cNvPr id="35" name="Picture 34"/>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1592580" y="48021241"/>
          <a:ext cx="3778801" cy="1432560"/>
        </a:xfrm>
        <a:prstGeom prst="rect">
          <a:avLst/>
        </a:prstGeom>
      </xdr:spPr>
    </xdr:pic>
    <xdr:clientData/>
  </xdr:twoCellAnchor>
  <xdr:twoCellAnchor editAs="oneCell">
    <xdr:from>
      <xdr:col>2</xdr:col>
      <xdr:colOff>45720</xdr:colOff>
      <xdr:row>35</xdr:row>
      <xdr:rowOff>22860</xdr:rowOff>
    </xdr:from>
    <xdr:to>
      <xdr:col>2</xdr:col>
      <xdr:colOff>3827033</xdr:colOff>
      <xdr:row>35</xdr:row>
      <xdr:rowOff>1432560</xdr:rowOff>
    </xdr:to>
    <xdr:pic>
      <xdr:nvPicPr>
        <xdr:cNvPr id="36" name="Picture 35"/>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615440" y="49507140"/>
          <a:ext cx="3781313" cy="1409700"/>
        </a:xfrm>
        <a:prstGeom prst="rect">
          <a:avLst/>
        </a:prstGeom>
      </xdr:spPr>
    </xdr:pic>
    <xdr:clientData/>
  </xdr:twoCellAnchor>
  <xdr:twoCellAnchor editAs="oneCell">
    <xdr:from>
      <xdr:col>2</xdr:col>
      <xdr:colOff>22861</xdr:colOff>
      <xdr:row>36</xdr:row>
      <xdr:rowOff>38100</xdr:rowOff>
    </xdr:from>
    <xdr:to>
      <xdr:col>2</xdr:col>
      <xdr:colOff>3795029</xdr:colOff>
      <xdr:row>36</xdr:row>
      <xdr:rowOff>1455420</xdr:rowOff>
    </xdr:to>
    <xdr:pic>
      <xdr:nvPicPr>
        <xdr:cNvPr id="37" name="Picture 36"/>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592581" y="51015900"/>
          <a:ext cx="3772168" cy="1417320"/>
        </a:xfrm>
        <a:prstGeom prst="rect">
          <a:avLst/>
        </a:prstGeom>
      </xdr:spPr>
    </xdr:pic>
    <xdr:clientData/>
  </xdr:twoCellAnchor>
  <xdr:twoCellAnchor editAs="oneCell">
    <xdr:from>
      <xdr:col>2</xdr:col>
      <xdr:colOff>83820</xdr:colOff>
      <xdr:row>38</xdr:row>
      <xdr:rowOff>45720</xdr:rowOff>
    </xdr:from>
    <xdr:to>
      <xdr:col>2</xdr:col>
      <xdr:colOff>3792636</xdr:colOff>
      <xdr:row>38</xdr:row>
      <xdr:rowOff>1447800</xdr:rowOff>
    </xdr:to>
    <xdr:pic>
      <xdr:nvPicPr>
        <xdr:cNvPr id="38" name="Picture 37"/>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1653540" y="54010560"/>
          <a:ext cx="3708816" cy="1402080"/>
        </a:xfrm>
        <a:prstGeom prst="rect">
          <a:avLst/>
        </a:prstGeom>
      </xdr:spPr>
    </xdr:pic>
    <xdr:clientData/>
  </xdr:twoCellAnchor>
  <xdr:twoCellAnchor editAs="oneCell">
    <xdr:from>
      <xdr:col>2</xdr:col>
      <xdr:colOff>38101</xdr:colOff>
      <xdr:row>37</xdr:row>
      <xdr:rowOff>53341</xdr:rowOff>
    </xdr:from>
    <xdr:to>
      <xdr:col>2</xdr:col>
      <xdr:colOff>3687083</xdr:colOff>
      <xdr:row>37</xdr:row>
      <xdr:rowOff>1417320</xdr:rowOff>
    </xdr:to>
    <xdr:pic>
      <xdr:nvPicPr>
        <xdr:cNvPr id="39" name="Picture 38"/>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607821" y="52524661"/>
          <a:ext cx="3648982" cy="1363979"/>
        </a:xfrm>
        <a:prstGeom prst="rect">
          <a:avLst/>
        </a:prstGeom>
      </xdr:spPr>
    </xdr:pic>
    <xdr:clientData/>
  </xdr:twoCellAnchor>
  <xdr:twoCellAnchor editAs="oneCell">
    <xdr:from>
      <xdr:col>2</xdr:col>
      <xdr:colOff>45720</xdr:colOff>
      <xdr:row>39</xdr:row>
      <xdr:rowOff>15241</xdr:rowOff>
    </xdr:from>
    <xdr:to>
      <xdr:col>2</xdr:col>
      <xdr:colOff>3741170</xdr:colOff>
      <xdr:row>39</xdr:row>
      <xdr:rowOff>1432561</xdr:rowOff>
    </xdr:to>
    <xdr:pic>
      <xdr:nvPicPr>
        <xdr:cNvPr id="40" name="Picture 39"/>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615440" y="55473601"/>
          <a:ext cx="3695450" cy="1417320"/>
        </a:xfrm>
        <a:prstGeom prst="rect">
          <a:avLst/>
        </a:prstGeom>
      </xdr:spPr>
    </xdr:pic>
    <xdr:clientData/>
  </xdr:twoCellAnchor>
  <xdr:twoCellAnchor editAs="oneCell">
    <xdr:from>
      <xdr:col>2</xdr:col>
      <xdr:colOff>76199</xdr:colOff>
      <xdr:row>40</xdr:row>
      <xdr:rowOff>38100</xdr:rowOff>
    </xdr:from>
    <xdr:to>
      <xdr:col>2</xdr:col>
      <xdr:colOff>3782880</xdr:colOff>
      <xdr:row>40</xdr:row>
      <xdr:rowOff>1440180</xdr:rowOff>
    </xdr:to>
    <xdr:pic>
      <xdr:nvPicPr>
        <xdr:cNvPr id="41" name="Picture 40"/>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645919" y="56989980"/>
          <a:ext cx="3706681" cy="1402080"/>
        </a:xfrm>
        <a:prstGeom prst="rect">
          <a:avLst/>
        </a:prstGeom>
      </xdr:spPr>
    </xdr:pic>
    <xdr:clientData/>
  </xdr:twoCellAnchor>
  <xdr:twoCellAnchor editAs="oneCell">
    <xdr:from>
      <xdr:col>2</xdr:col>
      <xdr:colOff>38100</xdr:colOff>
      <xdr:row>41</xdr:row>
      <xdr:rowOff>45721</xdr:rowOff>
    </xdr:from>
    <xdr:to>
      <xdr:col>2</xdr:col>
      <xdr:colOff>3822234</xdr:colOff>
      <xdr:row>41</xdr:row>
      <xdr:rowOff>1463041</xdr:rowOff>
    </xdr:to>
    <xdr:pic>
      <xdr:nvPicPr>
        <xdr:cNvPr id="42" name="Picture 41"/>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607820" y="58491121"/>
          <a:ext cx="3784134" cy="1417320"/>
        </a:xfrm>
        <a:prstGeom prst="rect">
          <a:avLst/>
        </a:prstGeom>
      </xdr:spPr>
    </xdr:pic>
    <xdr:clientData/>
  </xdr:twoCellAnchor>
  <xdr:twoCellAnchor editAs="oneCell">
    <xdr:from>
      <xdr:col>2</xdr:col>
      <xdr:colOff>30481</xdr:colOff>
      <xdr:row>43</xdr:row>
      <xdr:rowOff>22861</xdr:rowOff>
    </xdr:from>
    <xdr:to>
      <xdr:col>2</xdr:col>
      <xdr:colOff>3771901</xdr:colOff>
      <xdr:row>43</xdr:row>
      <xdr:rowOff>1431076</xdr:rowOff>
    </xdr:to>
    <xdr:pic>
      <xdr:nvPicPr>
        <xdr:cNvPr id="43" name="Picture 42"/>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597344" y="61535311"/>
          <a:ext cx="3741420" cy="1408215"/>
        </a:xfrm>
        <a:prstGeom prst="rect">
          <a:avLst/>
        </a:prstGeom>
      </xdr:spPr>
    </xdr:pic>
    <xdr:clientData/>
  </xdr:twoCellAnchor>
  <xdr:twoCellAnchor editAs="oneCell">
    <xdr:from>
      <xdr:col>2</xdr:col>
      <xdr:colOff>45721</xdr:colOff>
      <xdr:row>42</xdr:row>
      <xdr:rowOff>60961</xdr:rowOff>
    </xdr:from>
    <xdr:to>
      <xdr:col>2</xdr:col>
      <xdr:colOff>3763355</xdr:colOff>
      <xdr:row>42</xdr:row>
      <xdr:rowOff>1455420</xdr:rowOff>
    </xdr:to>
    <xdr:pic>
      <xdr:nvPicPr>
        <xdr:cNvPr id="45" name="Picture 44"/>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1615441" y="59999881"/>
          <a:ext cx="3717634" cy="1394459"/>
        </a:xfrm>
        <a:prstGeom prst="rect">
          <a:avLst/>
        </a:prstGeom>
      </xdr:spPr>
    </xdr:pic>
    <xdr:clientData/>
  </xdr:twoCellAnchor>
  <xdr:twoCellAnchor editAs="oneCell">
    <xdr:from>
      <xdr:col>2</xdr:col>
      <xdr:colOff>60960</xdr:colOff>
      <xdr:row>44</xdr:row>
      <xdr:rowOff>60960</xdr:rowOff>
    </xdr:from>
    <xdr:to>
      <xdr:col>2</xdr:col>
      <xdr:colOff>3750355</xdr:colOff>
      <xdr:row>44</xdr:row>
      <xdr:rowOff>1463040</xdr:rowOff>
    </xdr:to>
    <xdr:pic>
      <xdr:nvPicPr>
        <xdr:cNvPr id="46" name="Picture 45"/>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1630680" y="62986920"/>
          <a:ext cx="3689395" cy="1402080"/>
        </a:xfrm>
        <a:prstGeom prst="rect">
          <a:avLst/>
        </a:prstGeom>
      </xdr:spPr>
    </xdr:pic>
    <xdr:clientData/>
  </xdr:twoCellAnchor>
  <xdr:twoCellAnchor editAs="oneCell">
    <xdr:from>
      <xdr:col>2</xdr:col>
      <xdr:colOff>30480</xdr:colOff>
      <xdr:row>45</xdr:row>
      <xdr:rowOff>53341</xdr:rowOff>
    </xdr:from>
    <xdr:to>
      <xdr:col>2</xdr:col>
      <xdr:colOff>3801392</xdr:colOff>
      <xdr:row>45</xdr:row>
      <xdr:rowOff>1478281</xdr:rowOff>
    </xdr:to>
    <xdr:pic>
      <xdr:nvPicPr>
        <xdr:cNvPr id="47" name="Picture 46"/>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1600200" y="64472821"/>
          <a:ext cx="3770912" cy="1424940"/>
        </a:xfrm>
        <a:prstGeom prst="rect">
          <a:avLst/>
        </a:prstGeom>
      </xdr:spPr>
    </xdr:pic>
    <xdr:clientData/>
  </xdr:twoCellAnchor>
  <xdr:twoCellAnchor editAs="oneCell">
    <xdr:from>
      <xdr:col>2</xdr:col>
      <xdr:colOff>45720</xdr:colOff>
      <xdr:row>46</xdr:row>
      <xdr:rowOff>38100</xdr:rowOff>
    </xdr:from>
    <xdr:to>
      <xdr:col>3</xdr:col>
      <xdr:colOff>196</xdr:colOff>
      <xdr:row>46</xdr:row>
      <xdr:rowOff>1447800</xdr:rowOff>
    </xdr:to>
    <xdr:pic>
      <xdr:nvPicPr>
        <xdr:cNvPr id="48" name="Picture 47"/>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1615440" y="65951100"/>
          <a:ext cx="3787336" cy="1409700"/>
        </a:xfrm>
        <a:prstGeom prst="rect">
          <a:avLst/>
        </a:prstGeom>
      </xdr:spPr>
    </xdr:pic>
    <xdr:clientData/>
  </xdr:twoCellAnchor>
  <xdr:twoCellAnchor editAs="oneCell">
    <xdr:from>
      <xdr:col>2</xdr:col>
      <xdr:colOff>7620</xdr:colOff>
      <xdr:row>47</xdr:row>
      <xdr:rowOff>45720</xdr:rowOff>
    </xdr:from>
    <xdr:to>
      <xdr:col>2</xdr:col>
      <xdr:colOff>3741420</xdr:colOff>
      <xdr:row>47</xdr:row>
      <xdr:rowOff>1442795</xdr:rowOff>
    </xdr:to>
    <xdr:pic>
      <xdr:nvPicPr>
        <xdr:cNvPr id="49" name="Picture 48"/>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1577340" y="67452240"/>
          <a:ext cx="3733800" cy="1397075"/>
        </a:xfrm>
        <a:prstGeom prst="rect">
          <a:avLst/>
        </a:prstGeom>
      </xdr:spPr>
    </xdr:pic>
    <xdr:clientData/>
  </xdr:twoCellAnchor>
  <xdr:twoCellAnchor editAs="oneCell">
    <xdr:from>
      <xdr:col>2</xdr:col>
      <xdr:colOff>30480</xdr:colOff>
      <xdr:row>48</xdr:row>
      <xdr:rowOff>38099</xdr:rowOff>
    </xdr:from>
    <xdr:to>
      <xdr:col>2</xdr:col>
      <xdr:colOff>3810000</xdr:colOff>
      <xdr:row>48</xdr:row>
      <xdr:rowOff>1476174</xdr:rowOff>
    </xdr:to>
    <xdr:pic>
      <xdr:nvPicPr>
        <xdr:cNvPr id="50" name="Picture 49"/>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600200" y="68938139"/>
          <a:ext cx="3779520" cy="1438075"/>
        </a:xfrm>
        <a:prstGeom prst="rect">
          <a:avLst/>
        </a:prstGeom>
      </xdr:spPr>
    </xdr:pic>
    <xdr:clientData/>
  </xdr:twoCellAnchor>
  <xdr:twoCellAnchor editAs="oneCell">
    <xdr:from>
      <xdr:col>2</xdr:col>
      <xdr:colOff>22860</xdr:colOff>
      <xdr:row>49</xdr:row>
      <xdr:rowOff>45721</xdr:rowOff>
    </xdr:from>
    <xdr:to>
      <xdr:col>3</xdr:col>
      <xdr:colOff>4071</xdr:colOff>
      <xdr:row>49</xdr:row>
      <xdr:rowOff>1485900</xdr:rowOff>
    </xdr:to>
    <xdr:pic>
      <xdr:nvPicPr>
        <xdr:cNvPr id="51" name="Picture 50"/>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1592580" y="70439281"/>
          <a:ext cx="3814071" cy="1440179"/>
        </a:xfrm>
        <a:prstGeom prst="rect">
          <a:avLst/>
        </a:prstGeom>
      </xdr:spPr>
    </xdr:pic>
    <xdr:clientData/>
  </xdr:twoCellAnchor>
  <xdr:twoCellAnchor editAs="oneCell">
    <xdr:from>
      <xdr:col>2</xdr:col>
      <xdr:colOff>45720</xdr:colOff>
      <xdr:row>51</xdr:row>
      <xdr:rowOff>22860</xdr:rowOff>
    </xdr:from>
    <xdr:to>
      <xdr:col>2</xdr:col>
      <xdr:colOff>3798510</xdr:colOff>
      <xdr:row>51</xdr:row>
      <xdr:rowOff>1409700</xdr:rowOff>
    </xdr:to>
    <xdr:pic>
      <xdr:nvPicPr>
        <xdr:cNvPr id="52" name="Picture 51"/>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1615440" y="73403460"/>
          <a:ext cx="3752790" cy="1386840"/>
        </a:xfrm>
        <a:prstGeom prst="rect">
          <a:avLst/>
        </a:prstGeom>
      </xdr:spPr>
    </xdr:pic>
    <xdr:clientData/>
  </xdr:twoCellAnchor>
  <xdr:twoCellAnchor editAs="oneCell">
    <xdr:from>
      <xdr:col>2</xdr:col>
      <xdr:colOff>30479</xdr:colOff>
      <xdr:row>50</xdr:row>
      <xdr:rowOff>53340</xdr:rowOff>
    </xdr:from>
    <xdr:to>
      <xdr:col>2</xdr:col>
      <xdr:colOff>3823234</xdr:colOff>
      <xdr:row>50</xdr:row>
      <xdr:rowOff>1440180</xdr:rowOff>
    </xdr:to>
    <xdr:pic>
      <xdr:nvPicPr>
        <xdr:cNvPr id="53" name="Picture 52"/>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1600199" y="71940420"/>
          <a:ext cx="3792755" cy="1386840"/>
        </a:xfrm>
        <a:prstGeom prst="rect">
          <a:avLst/>
        </a:prstGeom>
      </xdr:spPr>
    </xdr:pic>
    <xdr:clientData/>
  </xdr:twoCellAnchor>
  <xdr:twoCellAnchor editAs="oneCell">
    <xdr:from>
      <xdr:col>2</xdr:col>
      <xdr:colOff>7620</xdr:colOff>
      <xdr:row>52</xdr:row>
      <xdr:rowOff>60961</xdr:rowOff>
    </xdr:from>
    <xdr:to>
      <xdr:col>2</xdr:col>
      <xdr:colOff>3803399</xdr:colOff>
      <xdr:row>52</xdr:row>
      <xdr:rowOff>1470661</xdr:rowOff>
    </xdr:to>
    <xdr:pic>
      <xdr:nvPicPr>
        <xdr:cNvPr id="54" name="Picture 53"/>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1577340" y="74935081"/>
          <a:ext cx="3795779" cy="1409700"/>
        </a:xfrm>
        <a:prstGeom prst="rect">
          <a:avLst/>
        </a:prstGeom>
      </xdr:spPr>
    </xdr:pic>
    <xdr:clientData/>
  </xdr:twoCellAnchor>
  <xdr:twoCellAnchor editAs="oneCell">
    <xdr:from>
      <xdr:col>2</xdr:col>
      <xdr:colOff>30479</xdr:colOff>
      <xdr:row>53</xdr:row>
      <xdr:rowOff>38100</xdr:rowOff>
    </xdr:from>
    <xdr:to>
      <xdr:col>2</xdr:col>
      <xdr:colOff>3816348</xdr:colOff>
      <xdr:row>53</xdr:row>
      <xdr:rowOff>1463040</xdr:rowOff>
    </xdr:to>
    <xdr:pic>
      <xdr:nvPicPr>
        <xdr:cNvPr id="55" name="Picture 54"/>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1600199" y="76405740"/>
          <a:ext cx="3785869" cy="1424940"/>
        </a:xfrm>
        <a:prstGeom prst="rect">
          <a:avLst/>
        </a:prstGeom>
      </xdr:spPr>
    </xdr:pic>
    <xdr:clientData/>
  </xdr:twoCellAnchor>
  <xdr:twoCellAnchor editAs="oneCell">
    <xdr:from>
      <xdr:col>2</xdr:col>
      <xdr:colOff>15241</xdr:colOff>
      <xdr:row>54</xdr:row>
      <xdr:rowOff>22861</xdr:rowOff>
    </xdr:from>
    <xdr:to>
      <xdr:col>2</xdr:col>
      <xdr:colOff>3766637</xdr:colOff>
      <xdr:row>54</xdr:row>
      <xdr:rowOff>1440180</xdr:rowOff>
    </xdr:to>
    <xdr:pic>
      <xdr:nvPicPr>
        <xdr:cNvPr id="56" name="Picture 55"/>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1584961" y="77884021"/>
          <a:ext cx="3751396" cy="1417319"/>
        </a:xfrm>
        <a:prstGeom prst="rect">
          <a:avLst/>
        </a:prstGeom>
      </xdr:spPr>
    </xdr:pic>
    <xdr:clientData/>
  </xdr:twoCellAnchor>
  <xdr:twoCellAnchor editAs="oneCell">
    <xdr:from>
      <xdr:col>2</xdr:col>
      <xdr:colOff>45720</xdr:colOff>
      <xdr:row>55</xdr:row>
      <xdr:rowOff>53340</xdr:rowOff>
    </xdr:from>
    <xdr:to>
      <xdr:col>2</xdr:col>
      <xdr:colOff>3756660</xdr:colOff>
      <xdr:row>55</xdr:row>
      <xdr:rowOff>1432238</xdr:rowOff>
    </xdr:to>
    <xdr:pic>
      <xdr:nvPicPr>
        <xdr:cNvPr id="57" name="Picture 56"/>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1615440" y="79408020"/>
          <a:ext cx="3710940" cy="1378898"/>
        </a:xfrm>
        <a:prstGeom prst="rect">
          <a:avLst/>
        </a:prstGeom>
      </xdr:spPr>
    </xdr:pic>
    <xdr:clientData/>
  </xdr:twoCellAnchor>
  <xdr:twoCellAnchor editAs="oneCell">
    <xdr:from>
      <xdr:col>2</xdr:col>
      <xdr:colOff>38100</xdr:colOff>
      <xdr:row>56</xdr:row>
      <xdr:rowOff>30481</xdr:rowOff>
    </xdr:from>
    <xdr:to>
      <xdr:col>2</xdr:col>
      <xdr:colOff>3763946</xdr:colOff>
      <xdr:row>56</xdr:row>
      <xdr:rowOff>1432561</xdr:rowOff>
    </xdr:to>
    <xdr:pic>
      <xdr:nvPicPr>
        <xdr:cNvPr id="58" name="Picture 57"/>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1607820" y="80878681"/>
          <a:ext cx="3725846" cy="1402080"/>
        </a:xfrm>
        <a:prstGeom prst="rect">
          <a:avLst/>
        </a:prstGeom>
      </xdr:spPr>
    </xdr:pic>
    <xdr:clientData/>
  </xdr:twoCellAnchor>
  <xdr:twoCellAnchor editAs="oneCell">
    <xdr:from>
      <xdr:col>2</xdr:col>
      <xdr:colOff>53340</xdr:colOff>
      <xdr:row>57</xdr:row>
      <xdr:rowOff>45721</xdr:rowOff>
    </xdr:from>
    <xdr:to>
      <xdr:col>2</xdr:col>
      <xdr:colOff>3813470</xdr:colOff>
      <xdr:row>57</xdr:row>
      <xdr:rowOff>1455420</xdr:rowOff>
    </xdr:to>
    <xdr:pic>
      <xdr:nvPicPr>
        <xdr:cNvPr id="59" name="Picture 58"/>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1623060" y="82387441"/>
          <a:ext cx="3760130" cy="1409699"/>
        </a:xfrm>
        <a:prstGeom prst="rect">
          <a:avLst/>
        </a:prstGeom>
      </xdr:spPr>
    </xdr:pic>
    <xdr:clientData/>
  </xdr:twoCellAnchor>
  <xdr:twoCellAnchor editAs="oneCell">
    <xdr:from>
      <xdr:col>2</xdr:col>
      <xdr:colOff>38100</xdr:colOff>
      <xdr:row>58</xdr:row>
      <xdr:rowOff>45720</xdr:rowOff>
    </xdr:from>
    <xdr:to>
      <xdr:col>2</xdr:col>
      <xdr:colOff>3771900</xdr:colOff>
      <xdr:row>58</xdr:row>
      <xdr:rowOff>1445548</xdr:rowOff>
    </xdr:to>
    <xdr:pic>
      <xdr:nvPicPr>
        <xdr:cNvPr id="60" name="Picture 59"/>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1607820" y="83880960"/>
          <a:ext cx="3733800" cy="1399828"/>
        </a:xfrm>
        <a:prstGeom prst="rect">
          <a:avLst/>
        </a:prstGeom>
      </xdr:spPr>
    </xdr:pic>
    <xdr:clientData/>
  </xdr:twoCellAnchor>
  <xdr:twoCellAnchor editAs="oneCell">
    <xdr:from>
      <xdr:col>2</xdr:col>
      <xdr:colOff>30480</xdr:colOff>
      <xdr:row>59</xdr:row>
      <xdr:rowOff>22861</xdr:rowOff>
    </xdr:from>
    <xdr:to>
      <xdr:col>2</xdr:col>
      <xdr:colOff>3812813</xdr:colOff>
      <xdr:row>59</xdr:row>
      <xdr:rowOff>1440181</xdr:rowOff>
    </xdr:to>
    <xdr:pic>
      <xdr:nvPicPr>
        <xdr:cNvPr id="61" name="Picture 60"/>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1600200" y="85351621"/>
          <a:ext cx="3782333" cy="1417320"/>
        </a:xfrm>
        <a:prstGeom prst="rect">
          <a:avLst/>
        </a:prstGeom>
      </xdr:spPr>
    </xdr:pic>
    <xdr:clientData/>
  </xdr:twoCellAnchor>
  <xdr:twoCellAnchor editAs="oneCell">
    <xdr:from>
      <xdr:col>2</xdr:col>
      <xdr:colOff>38100</xdr:colOff>
      <xdr:row>60</xdr:row>
      <xdr:rowOff>60960</xdr:rowOff>
    </xdr:from>
    <xdr:to>
      <xdr:col>2</xdr:col>
      <xdr:colOff>3785071</xdr:colOff>
      <xdr:row>60</xdr:row>
      <xdr:rowOff>1478280</xdr:rowOff>
    </xdr:to>
    <xdr:pic>
      <xdr:nvPicPr>
        <xdr:cNvPr id="62" name="Picture 61"/>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1607820" y="86883240"/>
          <a:ext cx="3746971" cy="1417320"/>
        </a:xfrm>
        <a:prstGeom prst="rect">
          <a:avLst/>
        </a:prstGeom>
      </xdr:spPr>
    </xdr:pic>
    <xdr:clientData/>
  </xdr:twoCellAnchor>
  <xdr:twoCellAnchor editAs="oneCell">
    <xdr:from>
      <xdr:col>2</xdr:col>
      <xdr:colOff>83820</xdr:colOff>
      <xdr:row>61</xdr:row>
      <xdr:rowOff>53341</xdr:rowOff>
    </xdr:from>
    <xdr:to>
      <xdr:col>2</xdr:col>
      <xdr:colOff>3816799</xdr:colOff>
      <xdr:row>61</xdr:row>
      <xdr:rowOff>1432561</xdr:rowOff>
    </xdr:to>
    <xdr:pic>
      <xdr:nvPicPr>
        <xdr:cNvPr id="63" name="Picture 62"/>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1653540" y="88369141"/>
          <a:ext cx="3732979" cy="1379220"/>
        </a:xfrm>
        <a:prstGeom prst="rect">
          <a:avLst/>
        </a:prstGeom>
      </xdr:spPr>
    </xdr:pic>
    <xdr:clientData/>
  </xdr:twoCellAnchor>
  <xdr:twoCellAnchor editAs="oneCell">
    <xdr:from>
      <xdr:col>2</xdr:col>
      <xdr:colOff>7620</xdr:colOff>
      <xdr:row>62</xdr:row>
      <xdr:rowOff>38101</xdr:rowOff>
    </xdr:from>
    <xdr:to>
      <xdr:col>2</xdr:col>
      <xdr:colOff>3792061</xdr:colOff>
      <xdr:row>62</xdr:row>
      <xdr:rowOff>1470661</xdr:rowOff>
    </xdr:to>
    <xdr:pic>
      <xdr:nvPicPr>
        <xdr:cNvPr id="64" name="Picture 63"/>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1577340" y="89847421"/>
          <a:ext cx="3784441" cy="1432560"/>
        </a:xfrm>
        <a:prstGeom prst="rect">
          <a:avLst/>
        </a:prstGeom>
      </xdr:spPr>
    </xdr:pic>
    <xdr:clientData/>
  </xdr:twoCellAnchor>
  <xdr:twoCellAnchor editAs="oneCell">
    <xdr:from>
      <xdr:col>2</xdr:col>
      <xdr:colOff>60960</xdr:colOff>
      <xdr:row>63</xdr:row>
      <xdr:rowOff>30481</xdr:rowOff>
    </xdr:from>
    <xdr:to>
      <xdr:col>2</xdr:col>
      <xdr:colOff>3795211</xdr:colOff>
      <xdr:row>63</xdr:row>
      <xdr:rowOff>1432560</xdr:rowOff>
    </xdr:to>
    <xdr:pic>
      <xdr:nvPicPr>
        <xdr:cNvPr id="65" name="Picture 64"/>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1630680" y="91333321"/>
          <a:ext cx="3734251" cy="1402079"/>
        </a:xfrm>
        <a:prstGeom prst="rect">
          <a:avLst/>
        </a:prstGeom>
      </xdr:spPr>
    </xdr:pic>
    <xdr:clientData/>
  </xdr:twoCellAnchor>
  <xdr:twoCellAnchor editAs="oneCell">
    <xdr:from>
      <xdr:col>2</xdr:col>
      <xdr:colOff>38100</xdr:colOff>
      <xdr:row>64</xdr:row>
      <xdr:rowOff>38099</xdr:rowOff>
    </xdr:from>
    <xdr:to>
      <xdr:col>2</xdr:col>
      <xdr:colOff>3787140</xdr:colOff>
      <xdr:row>64</xdr:row>
      <xdr:rowOff>1407146</xdr:rowOff>
    </xdr:to>
    <xdr:pic>
      <xdr:nvPicPr>
        <xdr:cNvPr id="66" name="Picture 65"/>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1607820" y="92834459"/>
          <a:ext cx="3749040" cy="1369047"/>
        </a:xfrm>
        <a:prstGeom prst="rect">
          <a:avLst/>
        </a:prstGeom>
      </xdr:spPr>
    </xdr:pic>
    <xdr:clientData/>
  </xdr:twoCellAnchor>
  <xdr:twoCellAnchor editAs="oneCell">
    <xdr:from>
      <xdr:col>2</xdr:col>
      <xdr:colOff>30480</xdr:colOff>
      <xdr:row>31</xdr:row>
      <xdr:rowOff>38101</xdr:rowOff>
    </xdr:from>
    <xdr:to>
      <xdr:col>2</xdr:col>
      <xdr:colOff>3805657</xdr:colOff>
      <xdr:row>31</xdr:row>
      <xdr:rowOff>1447801</xdr:rowOff>
    </xdr:to>
    <xdr:pic>
      <xdr:nvPicPr>
        <xdr:cNvPr id="67" name="Picture 66"/>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1600200" y="43548301"/>
          <a:ext cx="3775177" cy="14097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38099</xdr:colOff>
      <xdr:row>0</xdr:row>
      <xdr:rowOff>45720</xdr:rowOff>
    </xdr:from>
    <xdr:to>
      <xdr:col>7</xdr:col>
      <xdr:colOff>82506</xdr:colOff>
      <xdr:row>8</xdr:row>
      <xdr:rowOff>160020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099" y="45720"/>
          <a:ext cx="4311607" cy="1577340"/>
        </a:xfrm>
        <a:prstGeom prst="rect">
          <a:avLst/>
        </a:prstGeom>
      </xdr:spPr>
    </xdr:pic>
    <xdr:clientData/>
  </xdr:twoCellAnchor>
  <xdr:twoCellAnchor editAs="oneCell">
    <xdr:from>
      <xdr:col>7</xdr:col>
      <xdr:colOff>228600</xdr:colOff>
      <xdr:row>0</xdr:row>
      <xdr:rowOff>0</xdr:rowOff>
    </xdr:from>
    <xdr:to>
      <xdr:col>14</xdr:col>
      <xdr:colOff>342900</xdr:colOff>
      <xdr:row>8</xdr:row>
      <xdr:rowOff>170415</xdr:rowOff>
    </xdr:to>
    <xdr:pic>
      <xdr:nvPicPr>
        <xdr:cNvPr id="3" name="Pictur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95800" y="0"/>
          <a:ext cx="4381500" cy="1633455"/>
        </a:xfrm>
        <a:prstGeom prst="rect">
          <a:avLst/>
        </a:prstGeom>
      </xdr:spPr>
    </xdr:pic>
    <xdr:clientData/>
  </xdr:twoCellAnchor>
  <xdr:twoCellAnchor editAs="oneCell">
    <xdr:from>
      <xdr:col>0</xdr:col>
      <xdr:colOff>0</xdr:colOff>
      <xdr:row>11</xdr:row>
      <xdr:rowOff>35502</xdr:rowOff>
    </xdr:from>
    <xdr:to>
      <xdr:col>7</xdr:col>
      <xdr:colOff>52680</xdr:colOff>
      <xdr:row>19</xdr:row>
      <xdr:rowOff>167640</xdr:rowOff>
    </xdr:to>
    <xdr:pic>
      <xdr:nvPicPr>
        <xdr:cNvPr id="4" name="Picture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2047182"/>
          <a:ext cx="4319880" cy="1595178"/>
        </a:xfrm>
        <a:prstGeom prst="rect">
          <a:avLst/>
        </a:prstGeom>
      </xdr:spPr>
    </xdr:pic>
    <xdr:clientData/>
  </xdr:twoCellAnchor>
  <xdr:twoCellAnchor editAs="oneCell">
    <xdr:from>
      <xdr:col>7</xdr:col>
      <xdr:colOff>88150</xdr:colOff>
      <xdr:row>10</xdr:row>
      <xdr:rowOff>152400</xdr:rowOff>
    </xdr:from>
    <xdr:to>
      <xdr:col>14</xdr:col>
      <xdr:colOff>242092</xdr:colOff>
      <xdr:row>19</xdr:row>
      <xdr:rowOff>167640</xdr:rowOff>
    </xdr:to>
    <xdr:pic>
      <xdr:nvPicPr>
        <xdr:cNvPr id="5" name="Picture 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355350" y="1981200"/>
          <a:ext cx="4421142" cy="1661160"/>
        </a:xfrm>
        <a:prstGeom prst="rect">
          <a:avLst/>
        </a:prstGeom>
      </xdr:spPr>
    </xdr:pic>
    <xdr:clientData/>
  </xdr:twoCellAnchor>
  <xdr:twoCellAnchor editAs="oneCell">
    <xdr:from>
      <xdr:col>0</xdr:col>
      <xdr:colOff>0</xdr:colOff>
      <xdr:row>21</xdr:row>
      <xdr:rowOff>174276</xdr:rowOff>
    </xdr:from>
    <xdr:to>
      <xdr:col>7</xdr:col>
      <xdr:colOff>8601</xdr:colOff>
      <xdr:row>30</xdr:row>
      <xdr:rowOff>144779</xdr:rowOff>
    </xdr:to>
    <xdr:pic>
      <xdr:nvPicPr>
        <xdr:cNvPr id="6" name="Picture 5"/>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4014756"/>
          <a:ext cx="4275801" cy="1616423"/>
        </a:xfrm>
        <a:prstGeom prst="rect">
          <a:avLst/>
        </a:prstGeom>
      </xdr:spPr>
    </xdr:pic>
    <xdr:clientData/>
  </xdr:twoCellAnchor>
  <xdr:twoCellAnchor editAs="oneCell">
    <xdr:from>
      <xdr:col>7</xdr:col>
      <xdr:colOff>30479</xdr:colOff>
      <xdr:row>21</xdr:row>
      <xdr:rowOff>30742</xdr:rowOff>
    </xdr:from>
    <xdr:to>
      <xdr:col>14</xdr:col>
      <xdr:colOff>340162</xdr:colOff>
      <xdr:row>30</xdr:row>
      <xdr:rowOff>99060</xdr:rowOff>
    </xdr:to>
    <xdr:pic>
      <xdr:nvPicPr>
        <xdr:cNvPr id="7" name="Picture 6"/>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297679" y="3871222"/>
          <a:ext cx="4576883" cy="1714238"/>
        </a:xfrm>
        <a:prstGeom prst="rect">
          <a:avLst/>
        </a:prstGeom>
      </xdr:spPr>
    </xdr:pic>
    <xdr:clientData/>
  </xdr:twoCellAnchor>
  <xdr:twoCellAnchor editAs="oneCell">
    <xdr:from>
      <xdr:col>0</xdr:col>
      <xdr:colOff>0</xdr:colOff>
      <xdr:row>33</xdr:row>
      <xdr:rowOff>0</xdr:rowOff>
    </xdr:from>
    <xdr:to>
      <xdr:col>6</xdr:col>
      <xdr:colOff>592832</xdr:colOff>
      <xdr:row>41</xdr:row>
      <xdr:rowOff>137160</xdr:rowOff>
    </xdr:to>
    <xdr:pic>
      <xdr:nvPicPr>
        <xdr:cNvPr id="9" name="Picture 8"/>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6035040"/>
          <a:ext cx="4250432" cy="1600200"/>
        </a:xfrm>
        <a:prstGeom prst="rect">
          <a:avLst/>
        </a:prstGeom>
      </xdr:spPr>
    </xdr:pic>
    <xdr:clientData/>
  </xdr:twoCellAnchor>
  <xdr:twoCellAnchor editAs="oneCell">
    <xdr:from>
      <xdr:col>7</xdr:col>
      <xdr:colOff>7620</xdr:colOff>
      <xdr:row>32</xdr:row>
      <xdr:rowOff>171661</xdr:rowOff>
    </xdr:from>
    <xdr:to>
      <xdr:col>14</xdr:col>
      <xdr:colOff>108167</xdr:colOff>
      <xdr:row>41</xdr:row>
      <xdr:rowOff>160020</xdr:rowOff>
    </xdr:to>
    <xdr:pic>
      <xdr:nvPicPr>
        <xdr:cNvPr id="10" name="Picture 9"/>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274820" y="6023821"/>
          <a:ext cx="4367747" cy="1634279"/>
        </a:xfrm>
        <a:prstGeom prst="rect">
          <a:avLst/>
        </a:prstGeom>
      </xdr:spPr>
    </xdr:pic>
    <xdr:clientData/>
  </xdr:twoCellAnchor>
  <xdr:twoCellAnchor editAs="oneCell">
    <xdr:from>
      <xdr:col>15</xdr:col>
      <xdr:colOff>7896</xdr:colOff>
      <xdr:row>0</xdr:row>
      <xdr:rowOff>53340</xdr:rowOff>
    </xdr:from>
    <xdr:to>
      <xdr:col>21</xdr:col>
      <xdr:colOff>597960</xdr:colOff>
      <xdr:row>8</xdr:row>
      <xdr:rowOff>160020</xdr:rowOff>
    </xdr:to>
    <xdr:pic>
      <xdr:nvPicPr>
        <xdr:cNvPr id="11" name="Picture 1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151896" y="53340"/>
          <a:ext cx="4247664" cy="1569720"/>
        </a:xfrm>
        <a:prstGeom prst="rect">
          <a:avLst/>
        </a:prstGeom>
      </xdr:spPr>
    </xdr:pic>
    <xdr:clientData/>
  </xdr:twoCellAnchor>
  <xdr:twoCellAnchor editAs="oneCell">
    <xdr:from>
      <xdr:col>15</xdr:col>
      <xdr:colOff>15240</xdr:colOff>
      <xdr:row>10</xdr:row>
      <xdr:rowOff>173798</xdr:rowOff>
    </xdr:from>
    <xdr:to>
      <xdr:col>21</xdr:col>
      <xdr:colOff>579120</xdr:colOff>
      <xdr:row>19</xdr:row>
      <xdr:rowOff>116774</xdr:rowOff>
    </xdr:to>
    <xdr:pic>
      <xdr:nvPicPr>
        <xdr:cNvPr id="12" name="Picture 1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9159240" y="2002598"/>
          <a:ext cx="4221480" cy="1588896"/>
        </a:xfrm>
        <a:prstGeom prst="rect">
          <a:avLst/>
        </a:prstGeom>
      </xdr:spPr>
    </xdr:pic>
    <xdr:clientData/>
  </xdr:twoCellAnchor>
  <xdr:twoCellAnchor editAs="oneCell">
    <xdr:from>
      <xdr:col>15</xdr:col>
      <xdr:colOff>7619</xdr:colOff>
      <xdr:row>21</xdr:row>
      <xdr:rowOff>106680</xdr:rowOff>
    </xdr:from>
    <xdr:to>
      <xdr:col>21</xdr:col>
      <xdr:colOff>554046</xdr:colOff>
      <xdr:row>30</xdr:row>
      <xdr:rowOff>91440</xdr:rowOff>
    </xdr:to>
    <xdr:pic>
      <xdr:nvPicPr>
        <xdr:cNvPr id="13" name="Picture 12"/>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9151619" y="3947160"/>
          <a:ext cx="4204027" cy="1630680"/>
        </a:xfrm>
        <a:prstGeom prst="rect">
          <a:avLst/>
        </a:prstGeom>
      </xdr:spPr>
    </xdr:pic>
    <xdr:clientData/>
  </xdr:twoCellAnchor>
  <xdr:twoCellAnchor editAs="oneCell">
    <xdr:from>
      <xdr:col>15</xdr:col>
      <xdr:colOff>30480</xdr:colOff>
      <xdr:row>32</xdr:row>
      <xdr:rowOff>157001</xdr:rowOff>
    </xdr:from>
    <xdr:to>
      <xdr:col>22</xdr:col>
      <xdr:colOff>160020</xdr:colOff>
      <xdr:row>41</xdr:row>
      <xdr:rowOff>135540</xdr:rowOff>
    </xdr:to>
    <xdr:pic>
      <xdr:nvPicPr>
        <xdr:cNvPr id="8" name="Picture 7"/>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9174480" y="6009161"/>
          <a:ext cx="4396740" cy="1624459"/>
        </a:xfrm>
        <a:prstGeom prst="rect">
          <a:avLst/>
        </a:prstGeom>
      </xdr:spPr>
    </xdr:pic>
    <xdr:clientData/>
  </xdr:twoCellAnchor>
  <xdr:twoCellAnchor editAs="oneCell">
    <xdr:from>
      <xdr:col>0</xdr:col>
      <xdr:colOff>0</xdr:colOff>
      <xdr:row>44</xdr:row>
      <xdr:rowOff>0</xdr:rowOff>
    </xdr:from>
    <xdr:to>
      <xdr:col>7</xdr:col>
      <xdr:colOff>45720</xdr:colOff>
      <xdr:row>52</xdr:row>
      <xdr:rowOff>111920</xdr:rowOff>
    </xdr:to>
    <xdr:pic>
      <xdr:nvPicPr>
        <xdr:cNvPr id="14" name="Picture 13"/>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0" y="8046720"/>
          <a:ext cx="4312920" cy="157496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s://vi.wikipedia.org/wiki/H%C3%A0_Giang" TargetMode="External"/><Relationship Id="rId2" Type="http://schemas.openxmlformats.org/officeDocument/2006/relationships/hyperlink" Target="https://vi.wikipedia.org/wiki/Cao_B%E1%BA%B1ng" TargetMode="External"/><Relationship Id="rId1" Type="http://schemas.openxmlformats.org/officeDocument/2006/relationships/hyperlink" Target="https://vi.wikipedia.org/wiki/B%E1%BA%AFc_K%E1%BA%A1n" TargetMode="External"/><Relationship Id="rId6" Type="http://schemas.openxmlformats.org/officeDocument/2006/relationships/printerSettings" Target="../printerSettings/printerSettings3.bin"/><Relationship Id="rId5" Type="http://schemas.openxmlformats.org/officeDocument/2006/relationships/hyperlink" Target="https://vi.wikipedia.org/wiki/Lai_Ch%C3%A2u" TargetMode="External"/><Relationship Id="rId4" Type="http://schemas.openxmlformats.org/officeDocument/2006/relationships/hyperlink" Target="https://vi.wikipedia.org/wiki/Kon_Tum"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8"/>
  <sheetViews>
    <sheetView tabSelected="1" topLeftCell="A44" workbookViewId="0">
      <selection sqref="A1:R1"/>
    </sheetView>
  </sheetViews>
  <sheetFormatPr defaultColWidth="8.90625" defaultRowHeight="16.5" x14ac:dyDescent="0.35"/>
  <cols>
    <col min="1" max="1" width="5.54296875" style="5" customWidth="1"/>
    <col min="2" max="2" width="17.453125" style="1" customWidth="1"/>
    <col min="3" max="3" width="12.453125" style="78" customWidth="1"/>
    <col min="4" max="4" width="10.6328125" style="109" customWidth="1"/>
    <col min="5" max="5" width="10.6328125" style="15" customWidth="1"/>
    <col min="6" max="6" width="8.81640625" style="13" customWidth="1"/>
    <col min="7" max="7" width="10.08984375" style="72" customWidth="1"/>
    <col min="8" max="8" width="8.6328125" style="13" customWidth="1"/>
    <col min="9" max="9" width="8.90625" style="13" customWidth="1"/>
    <col min="10" max="10" width="8" style="13" customWidth="1"/>
    <col min="11" max="11" width="8.08984375" style="14" customWidth="1"/>
    <col min="12" max="12" width="8.6328125" style="14" customWidth="1"/>
    <col min="13" max="13" width="11" style="9" customWidth="1"/>
    <col min="14" max="14" width="7.453125" style="9" customWidth="1"/>
    <col min="15" max="15" width="10.90625" style="6" customWidth="1"/>
    <col min="16" max="16" width="11.90625" style="6" customWidth="1"/>
    <col min="17" max="17" width="12.81640625" style="6" customWidth="1"/>
    <col min="18" max="18" width="14" style="88" customWidth="1"/>
    <col min="19" max="19" width="11.1796875" style="1" customWidth="1"/>
    <col min="20" max="20" width="9.81640625" style="1" hidden="1" customWidth="1"/>
    <col min="21" max="21" width="14.54296875" style="1" hidden="1" customWidth="1"/>
    <col min="22" max="16384" width="8.90625" style="1"/>
  </cols>
  <sheetData>
    <row r="1" spans="1:21" ht="68.400000000000006" customHeight="1" x14ac:dyDescent="0.35">
      <c r="A1" s="125" t="s">
        <v>178</v>
      </c>
      <c r="B1" s="126"/>
      <c r="C1" s="126"/>
      <c r="D1" s="126"/>
      <c r="E1" s="126"/>
      <c r="F1" s="126"/>
      <c r="G1" s="126"/>
      <c r="H1" s="126"/>
      <c r="I1" s="126"/>
      <c r="J1" s="126"/>
      <c r="K1" s="126"/>
      <c r="L1" s="126"/>
      <c r="M1" s="126"/>
      <c r="N1" s="126"/>
      <c r="O1" s="126"/>
      <c r="P1" s="126"/>
      <c r="Q1" s="126"/>
      <c r="R1" s="126"/>
    </row>
    <row r="2" spans="1:21" ht="60" x14ac:dyDescent="0.35">
      <c r="A2" s="21" t="s">
        <v>0</v>
      </c>
      <c r="B2" s="21" t="s">
        <v>1</v>
      </c>
      <c r="C2" s="77" t="s">
        <v>236</v>
      </c>
      <c r="D2" s="25" t="s">
        <v>138</v>
      </c>
      <c r="E2" s="22" t="s">
        <v>250</v>
      </c>
      <c r="F2" s="22" t="s">
        <v>137</v>
      </c>
      <c r="G2" s="116" t="s">
        <v>241</v>
      </c>
      <c r="H2" s="22" t="s">
        <v>239</v>
      </c>
      <c r="I2" s="82" t="s">
        <v>240</v>
      </c>
      <c r="J2" s="22" t="s">
        <v>237</v>
      </c>
      <c r="K2" s="24" t="s">
        <v>238</v>
      </c>
      <c r="L2" s="24" t="s">
        <v>242</v>
      </c>
      <c r="M2" s="25" t="s">
        <v>180</v>
      </c>
      <c r="N2" s="25" t="s">
        <v>182</v>
      </c>
      <c r="O2" s="121" t="s">
        <v>155</v>
      </c>
      <c r="P2" s="25" t="s">
        <v>181</v>
      </c>
      <c r="Q2" s="25" t="s">
        <v>179</v>
      </c>
      <c r="R2" s="83" t="s">
        <v>252</v>
      </c>
      <c r="S2" s="5"/>
    </row>
    <row r="3" spans="1:21" s="4" customFormat="1" ht="18.649999999999999" customHeight="1" x14ac:dyDescent="0.35">
      <c r="A3" s="63">
        <v>1</v>
      </c>
      <c r="B3" s="64" t="s">
        <v>71</v>
      </c>
      <c r="C3" s="80">
        <f>U3*T3</f>
        <v>2480173.8093469506</v>
      </c>
      <c r="D3" s="107">
        <v>22042</v>
      </c>
      <c r="E3" s="119">
        <f>D3/C3*1000000</f>
        <v>8887.2803659691217</v>
      </c>
      <c r="F3" s="107">
        <v>12016</v>
      </c>
      <c r="G3" s="118">
        <f>F3/C3*1000000</f>
        <v>4844.8217438292795</v>
      </c>
      <c r="H3" s="66"/>
      <c r="I3" s="66"/>
      <c r="J3" s="66">
        <v>32</v>
      </c>
      <c r="K3" s="66"/>
      <c r="L3" s="66"/>
      <c r="M3" s="67">
        <v>84643</v>
      </c>
      <c r="N3" s="67"/>
      <c r="O3" s="123">
        <f t="shared" ref="O3:O34" si="0">M3/C3*1000000</f>
        <v>34127.850105105004</v>
      </c>
      <c r="P3" s="67">
        <v>568060</v>
      </c>
      <c r="Q3" s="67">
        <f t="shared" ref="Q3:Q34" si="1">P3-M3</f>
        <v>483417</v>
      </c>
      <c r="R3" s="74" t="s">
        <v>121</v>
      </c>
      <c r="T3" s="76">
        <f>U67/U66</f>
        <v>1.0220941527317675</v>
      </c>
      <c r="U3" s="65">
        <v>2426561</v>
      </c>
    </row>
    <row r="4" spans="1:21" s="4" customFormat="1" ht="18.649999999999999" customHeight="1" x14ac:dyDescent="0.35">
      <c r="A4" s="63">
        <v>2</v>
      </c>
      <c r="B4" s="64" t="s">
        <v>113</v>
      </c>
      <c r="C4" s="80">
        <f t="shared" ref="C4:C65" si="2">U4*T4</f>
        <v>9191776.5272373091</v>
      </c>
      <c r="D4" s="107">
        <v>108115</v>
      </c>
      <c r="E4" s="119">
        <f t="shared" ref="E4:E65" si="3">D4/C4*1000000</f>
        <v>11762.144094738471</v>
      </c>
      <c r="F4" s="107">
        <v>28841</v>
      </c>
      <c r="G4" s="118">
        <f t="shared" ref="G4:G65" si="4">F4/C4*1000000</f>
        <v>3137.6959518693261</v>
      </c>
      <c r="H4" s="66"/>
      <c r="I4" s="66"/>
      <c r="J4" s="66">
        <v>1891</v>
      </c>
      <c r="K4" s="68"/>
      <c r="L4" s="66"/>
      <c r="M4" s="67">
        <v>1711849</v>
      </c>
      <c r="N4" s="67"/>
      <c r="O4" s="123">
        <f t="shared" si="0"/>
        <v>186237.01249996721</v>
      </c>
      <c r="P4" s="67">
        <v>3086770</v>
      </c>
      <c r="Q4" s="67">
        <f t="shared" si="1"/>
        <v>1374921</v>
      </c>
      <c r="R4" s="74" t="s">
        <v>133</v>
      </c>
      <c r="T4" s="76">
        <f>T3</f>
        <v>1.0220941527317675</v>
      </c>
      <c r="U4" s="65">
        <v>8993082</v>
      </c>
    </row>
    <row r="5" spans="1:21" s="4" customFormat="1" ht="18.649999999999999" customHeight="1" x14ac:dyDescent="0.35">
      <c r="A5" s="63">
        <v>3</v>
      </c>
      <c r="B5" s="64" t="s">
        <v>96</v>
      </c>
      <c r="C5" s="80">
        <f t="shared" si="2"/>
        <v>1725854.0153127678</v>
      </c>
      <c r="D5" s="107">
        <v>7639</v>
      </c>
      <c r="E5" s="119">
        <f t="shared" si="3"/>
        <v>4426.2144609117604</v>
      </c>
      <c r="F5" s="107">
        <f>7450-4430</f>
        <v>3020</v>
      </c>
      <c r="G5" s="118">
        <f t="shared" si="4"/>
        <v>1749.8583154802352</v>
      </c>
      <c r="H5" s="66"/>
      <c r="I5" s="66"/>
      <c r="J5" s="66">
        <v>75</v>
      </c>
      <c r="K5" s="66"/>
      <c r="L5" s="66"/>
      <c r="M5" s="67">
        <v>126166</v>
      </c>
      <c r="N5" s="67"/>
      <c r="O5" s="123">
        <f t="shared" si="0"/>
        <v>73103.517957244825</v>
      </c>
      <c r="P5" s="67">
        <v>397730</v>
      </c>
      <c r="Q5" s="67">
        <f t="shared" si="1"/>
        <v>271564</v>
      </c>
      <c r="R5" s="74" t="s">
        <v>141</v>
      </c>
      <c r="T5" s="76">
        <f t="shared" ref="T5:T65" si="5">T4</f>
        <v>1.0220941527317675</v>
      </c>
      <c r="U5" s="40">
        <v>1688547</v>
      </c>
    </row>
    <row r="6" spans="1:21" s="4" customFormat="1" ht="18.649999999999999" customHeight="1" x14ac:dyDescent="0.35">
      <c r="A6" s="63">
        <v>4</v>
      </c>
      <c r="B6" s="64" t="s">
        <v>92</v>
      </c>
      <c r="C6" s="80">
        <f t="shared" si="2"/>
        <v>1258307.2660871481</v>
      </c>
      <c r="D6" s="107">
        <v>2864</v>
      </c>
      <c r="E6" s="119">
        <f t="shared" si="3"/>
        <v>2276.0736405074881</v>
      </c>
      <c r="F6" s="107">
        <v>1513</v>
      </c>
      <c r="G6" s="118">
        <f t="shared" si="4"/>
        <v>1202.4090146954713</v>
      </c>
      <c r="H6" s="66"/>
      <c r="I6" s="66"/>
      <c r="J6" s="66">
        <v>23</v>
      </c>
      <c r="K6" s="66"/>
      <c r="L6" s="66"/>
      <c r="M6" s="67">
        <v>43335</v>
      </c>
      <c r="N6" s="67"/>
      <c r="O6" s="123">
        <f t="shared" si="0"/>
        <v>34439.124026324025</v>
      </c>
      <c r="P6" s="67">
        <v>192140</v>
      </c>
      <c r="Q6" s="67">
        <f t="shared" si="1"/>
        <v>148805</v>
      </c>
      <c r="R6" s="74" t="s">
        <v>135</v>
      </c>
      <c r="T6" s="76">
        <f t="shared" si="5"/>
        <v>1.0220941527317675</v>
      </c>
      <c r="U6" s="65">
        <v>1231107</v>
      </c>
    </row>
    <row r="7" spans="1:21" s="4" customFormat="1" ht="18.649999999999999" customHeight="1" x14ac:dyDescent="0.35">
      <c r="A7" s="63">
        <v>5</v>
      </c>
      <c r="B7" s="64" t="s">
        <v>81</v>
      </c>
      <c r="C7" s="80">
        <f t="shared" si="2"/>
        <v>3165534.9550846261</v>
      </c>
      <c r="D7" s="107">
        <v>5892</v>
      </c>
      <c r="E7" s="119">
        <f t="shared" si="3"/>
        <v>1861.2967740368817</v>
      </c>
      <c r="F7" s="107">
        <v>2699</v>
      </c>
      <c r="G7" s="118">
        <f t="shared" si="4"/>
        <v>852.62050120935908</v>
      </c>
      <c r="H7" s="66"/>
      <c r="I7" s="66"/>
      <c r="J7" s="66">
        <v>39</v>
      </c>
      <c r="K7" s="66"/>
      <c r="L7" s="66"/>
      <c r="M7" s="67">
        <v>77790</v>
      </c>
      <c r="N7" s="67"/>
      <c r="O7" s="123">
        <f t="shared" si="0"/>
        <v>24574.045494285307</v>
      </c>
      <c r="P7" s="67">
        <v>539190</v>
      </c>
      <c r="Q7" s="67">
        <f t="shared" si="1"/>
        <v>461400</v>
      </c>
      <c r="R7" s="74" t="s">
        <v>129</v>
      </c>
      <c r="T7" s="76">
        <f t="shared" si="5"/>
        <v>1.0220941527317675</v>
      </c>
      <c r="U7" s="65">
        <v>3097107</v>
      </c>
    </row>
    <row r="8" spans="1:21" s="4" customFormat="1" ht="18.649999999999999" customHeight="1" x14ac:dyDescent="0.35">
      <c r="A8" s="63">
        <v>6</v>
      </c>
      <c r="B8" s="64" t="s">
        <v>66</v>
      </c>
      <c r="C8" s="80">
        <f t="shared" si="2"/>
        <v>1173684.0028058742</v>
      </c>
      <c r="D8" s="107">
        <v>1672</v>
      </c>
      <c r="E8" s="119">
        <f t="shared" si="3"/>
        <v>1424.5742431547367</v>
      </c>
      <c r="F8" s="66">
        <v>830</v>
      </c>
      <c r="G8" s="118">
        <f t="shared" si="4"/>
        <v>707.17501304930113</v>
      </c>
      <c r="H8" s="66"/>
      <c r="I8" s="66"/>
      <c r="J8" s="66">
        <v>1</v>
      </c>
      <c r="K8" s="66"/>
      <c r="L8" s="66"/>
      <c r="M8" s="67">
        <v>40437</v>
      </c>
      <c r="N8" s="67"/>
      <c r="O8" s="123">
        <f t="shared" si="0"/>
        <v>34453.055424909136</v>
      </c>
      <c r="P8" s="67">
        <v>214010</v>
      </c>
      <c r="Q8" s="67">
        <f t="shared" si="1"/>
        <v>173573</v>
      </c>
      <c r="R8" s="74" t="s">
        <v>116</v>
      </c>
      <c r="T8" s="76">
        <f t="shared" si="5"/>
        <v>1.0220941527317675</v>
      </c>
      <c r="U8" s="65">
        <v>1148313</v>
      </c>
    </row>
    <row r="9" spans="1:21" s="4" customFormat="1" ht="18.649999999999999" customHeight="1" x14ac:dyDescent="0.35">
      <c r="A9" s="63">
        <v>7</v>
      </c>
      <c r="B9" s="69" t="s">
        <v>76</v>
      </c>
      <c r="C9" s="80">
        <f t="shared" si="2"/>
        <v>1262461.0567238501</v>
      </c>
      <c r="D9" s="107">
        <v>1417</v>
      </c>
      <c r="E9" s="119">
        <f t="shared" si="3"/>
        <v>1122.4108596879703</v>
      </c>
      <c r="F9" s="66">
        <v>866</v>
      </c>
      <c r="G9" s="118">
        <f t="shared" si="4"/>
        <v>685.96175334494171</v>
      </c>
      <c r="H9" s="66"/>
      <c r="I9" s="66"/>
      <c r="J9" s="66">
        <v>5</v>
      </c>
      <c r="K9" s="66"/>
      <c r="L9" s="66"/>
      <c r="M9" s="67">
        <v>60769</v>
      </c>
      <c r="N9" s="67"/>
      <c r="O9" s="123">
        <f t="shared" si="0"/>
        <v>48135.346176696024</v>
      </c>
      <c r="P9" s="67">
        <v>234860</v>
      </c>
      <c r="Q9" s="67">
        <f t="shared" si="1"/>
        <v>174091</v>
      </c>
      <c r="R9" s="74" t="s">
        <v>124</v>
      </c>
      <c r="T9" s="76">
        <f t="shared" si="5"/>
        <v>1.0220941527317675</v>
      </c>
      <c r="U9" s="65">
        <v>1235171</v>
      </c>
    </row>
    <row r="10" spans="1:21" s="4" customFormat="1" ht="18.649999999999999" customHeight="1" x14ac:dyDescent="0.35">
      <c r="A10" s="63">
        <v>8</v>
      </c>
      <c r="B10" s="64" t="s">
        <v>105</v>
      </c>
      <c r="C10" s="80">
        <f t="shared" si="2"/>
        <v>1194996.7100786369</v>
      </c>
      <c r="D10" s="107">
        <v>2377</v>
      </c>
      <c r="E10" s="119">
        <f t="shared" si="3"/>
        <v>1989.1268151220111</v>
      </c>
      <c r="F10" s="66">
        <f>1951-1197</f>
        <v>754</v>
      </c>
      <c r="G10" s="118">
        <f t="shared" si="4"/>
        <v>630.96408018594707</v>
      </c>
      <c r="H10" s="66"/>
      <c r="I10" s="66"/>
      <c r="J10" s="66">
        <v>1</v>
      </c>
      <c r="K10" s="66"/>
      <c r="L10" s="66"/>
      <c r="M10" s="85">
        <v>42716</v>
      </c>
      <c r="N10" s="85"/>
      <c r="O10" s="123">
        <f t="shared" si="0"/>
        <v>35745.705105070178</v>
      </c>
      <c r="P10" s="67">
        <v>199300</v>
      </c>
      <c r="Q10" s="67">
        <f t="shared" si="1"/>
        <v>156584</v>
      </c>
      <c r="R10" s="74" t="s">
        <v>159</v>
      </c>
      <c r="T10" s="76">
        <f t="shared" si="5"/>
        <v>1.0220941527317675</v>
      </c>
      <c r="U10" s="40">
        <v>1169165</v>
      </c>
    </row>
    <row r="11" spans="1:21" s="4" customFormat="1" ht="18.649999999999999" customHeight="1" x14ac:dyDescent="0.35">
      <c r="A11" s="63">
        <v>9</v>
      </c>
      <c r="B11" s="64" t="s">
        <v>82</v>
      </c>
      <c r="C11" s="80">
        <f t="shared" si="2"/>
        <v>1634843.6856710732</v>
      </c>
      <c r="D11" s="107">
        <v>3079</v>
      </c>
      <c r="E11" s="119">
        <f t="shared" si="3"/>
        <v>1883.360486991224</v>
      </c>
      <c r="F11" s="66">
        <v>920</v>
      </c>
      <c r="G11" s="118">
        <f t="shared" si="4"/>
        <v>562.74493278074897</v>
      </c>
      <c r="H11" s="66"/>
      <c r="I11" s="66"/>
      <c r="J11" s="68">
        <v>73</v>
      </c>
      <c r="K11" s="66"/>
      <c r="L11" s="66"/>
      <c r="M11" s="67">
        <v>157967</v>
      </c>
      <c r="N11" s="67"/>
      <c r="O11" s="123">
        <f t="shared" si="0"/>
        <v>96625.139996278886</v>
      </c>
      <c r="P11" s="67">
        <v>273550</v>
      </c>
      <c r="Q11" s="67">
        <f t="shared" si="1"/>
        <v>115583</v>
      </c>
      <c r="R11" s="74" t="s">
        <v>154</v>
      </c>
      <c r="T11" s="76">
        <f t="shared" si="5"/>
        <v>1.0220941527317675</v>
      </c>
      <c r="U11" s="65">
        <v>1599504</v>
      </c>
    </row>
    <row r="12" spans="1:21" s="4" customFormat="1" ht="18.649999999999999" customHeight="1" x14ac:dyDescent="0.35">
      <c r="A12" s="63">
        <v>10</v>
      </c>
      <c r="B12" s="64" t="s">
        <v>74</v>
      </c>
      <c r="C12" s="80">
        <f t="shared" si="2"/>
        <v>1258001.6599354814</v>
      </c>
      <c r="D12" s="107">
        <v>918</v>
      </c>
      <c r="E12" s="119">
        <f t="shared" si="3"/>
        <v>729.72876685002234</v>
      </c>
      <c r="F12" s="66">
        <v>466</v>
      </c>
      <c r="G12" s="118">
        <f t="shared" si="4"/>
        <v>370.42876400012028</v>
      </c>
      <c r="H12" s="66"/>
      <c r="I12" s="66"/>
      <c r="J12" s="66">
        <v>2</v>
      </c>
      <c r="K12" s="66"/>
      <c r="L12" s="66"/>
      <c r="M12" s="67">
        <v>35875</v>
      </c>
      <c r="N12" s="67"/>
      <c r="O12" s="123">
        <f t="shared" si="0"/>
        <v>28517.450447434152</v>
      </c>
      <c r="P12" s="67">
        <v>121510</v>
      </c>
      <c r="Q12" s="67">
        <f t="shared" si="1"/>
        <v>85635</v>
      </c>
      <c r="R12" s="74" t="s">
        <v>123</v>
      </c>
      <c r="T12" s="76">
        <f t="shared" si="5"/>
        <v>1.0220941527317675</v>
      </c>
      <c r="U12" s="65">
        <v>1230808</v>
      </c>
    </row>
    <row r="13" spans="1:21" s="4" customFormat="1" ht="18.649999999999999" customHeight="1" x14ac:dyDescent="0.35">
      <c r="A13" s="63">
        <v>11</v>
      </c>
      <c r="B13" s="64" t="s">
        <v>77</v>
      </c>
      <c r="C13" s="80">
        <f t="shared" si="2"/>
        <v>1159371.6183851713</v>
      </c>
      <c r="D13" s="107">
        <v>1776</v>
      </c>
      <c r="E13" s="119">
        <f t="shared" si="3"/>
        <v>1531.8643063504508</v>
      </c>
      <c r="F13" s="66">
        <v>409</v>
      </c>
      <c r="G13" s="118">
        <f t="shared" si="4"/>
        <v>352.77730928903964</v>
      </c>
      <c r="H13" s="66"/>
      <c r="I13" s="66"/>
      <c r="J13" s="66">
        <v>41</v>
      </c>
      <c r="K13" s="66"/>
      <c r="L13" s="66"/>
      <c r="M13" s="67">
        <v>51138</v>
      </c>
      <c r="N13" s="67"/>
      <c r="O13" s="123">
        <f t="shared" si="0"/>
        <v>44108.376631840852</v>
      </c>
      <c r="P13" s="67">
        <v>197690</v>
      </c>
      <c r="Q13" s="67">
        <f t="shared" si="1"/>
        <v>146552</v>
      </c>
      <c r="R13" s="74" t="s">
        <v>126</v>
      </c>
      <c r="T13" s="76">
        <f t="shared" si="5"/>
        <v>1.0220941527317675</v>
      </c>
      <c r="U13" s="65">
        <v>1134310</v>
      </c>
    </row>
    <row r="14" spans="1:21" s="4" customFormat="1" ht="18.649999999999999" customHeight="1" x14ac:dyDescent="0.35">
      <c r="A14" s="63">
        <v>12</v>
      </c>
      <c r="B14" s="64" t="s">
        <v>100</v>
      </c>
      <c r="C14" s="80">
        <f t="shared" si="2"/>
        <v>982387.83908644377</v>
      </c>
      <c r="D14" s="107">
        <v>1530</v>
      </c>
      <c r="E14" s="119">
        <f t="shared" si="3"/>
        <v>1557.4297025325552</v>
      </c>
      <c r="F14" s="66">
        <f>1500-1207</f>
        <v>293</v>
      </c>
      <c r="G14" s="118">
        <f t="shared" si="4"/>
        <v>298.25287767453511</v>
      </c>
      <c r="H14" s="66"/>
      <c r="I14" s="66"/>
      <c r="J14" s="66">
        <v>0</v>
      </c>
      <c r="K14" s="66"/>
      <c r="L14" s="66"/>
      <c r="M14" s="67">
        <v>51905</v>
      </c>
      <c r="N14" s="67"/>
      <c r="O14" s="123">
        <f t="shared" si="0"/>
        <v>52835.548176439399</v>
      </c>
      <c r="P14" s="67">
        <v>154650</v>
      </c>
      <c r="Q14" s="67">
        <f t="shared" si="1"/>
        <v>102745</v>
      </c>
      <c r="R14" s="74" t="s">
        <v>145</v>
      </c>
      <c r="T14" s="76">
        <f t="shared" si="5"/>
        <v>1.0220941527317675</v>
      </c>
      <c r="U14" s="40">
        <v>961152</v>
      </c>
    </row>
    <row r="15" spans="1:21" s="4" customFormat="1" ht="18.649999999999999" customHeight="1" x14ac:dyDescent="0.35">
      <c r="A15" s="63">
        <v>13</v>
      </c>
      <c r="B15" s="64" t="s">
        <v>111</v>
      </c>
      <c r="C15" s="80">
        <f t="shared" si="2"/>
        <v>1045388.7005666773</v>
      </c>
      <c r="D15" s="107">
        <v>1092</v>
      </c>
      <c r="E15" s="119">
        <f t="shared" si="3"/>
        <v>1044.5875294118407</v>
      </c>
      <c r="F15" s="66">
        <f>1034-739</f>
        <v>295</v>
      </c>
      <c r="G15" s="118">
        <f t="shared" si="4"/>
        <v>282.19168605905952</v>
      </c>
      <c r="H15" s="66"/>
      <c r="I15" s="66"/>
      <c r="J15" s="66">
        <v>13</v>
      </c>
      <c r="K15" s="66"/>
      <c r="L15" s="66"/>
      <c r="M15" s="67">
        <v>43998</v>
      </c>
      <c r="N15" s="67"/>
      <c r="O15" s="123">
        <f t="shared" si="0"/>
        <v>42087.694248225431</v>
      </c>
      <c r="P15" s="67">
        <v>187670</v>
      </c>
      <c r="Q15" s="67">
        <f t="shared" si="1"/>
        <v>143672</v>
      </c>
      <c r="R15" s="74" t="s">
        <v>150</v>
      </c>
      <c r="T15" s="76">
        <f t="shared" si="5"/>
        <v>1.0220941527317675</v>
      </c>
      <c r="U15" s="40">
        <v>1022791</v>
      </c>
    </row>
    <row r="16" spans="1:21" s="4" customFormat="1" ht="18.649999999999999" customHeight="1" x14ac:dyDescent="0.35">
      <c r="A16" s="63">
        <v>14</v>
      </c>
      <c r="B16" s="64" t="s">
        <v>109</v>
      </c>
      <c r="C16" s="80">
        <f t="shared" si="2"/>
        <v>1803163.1728370932</v>
      </c>
      <c r="D16" s="107">
        <v>2517</v>
      </c>
      <c r="E16" s="119">
        <f t="shared" si="3"/>
        <v>1395.8803273692404</v>
      </c>
      <c r="F16" s="66">
        <f>2299-1855</f>
        <v>444</v>
      </c>
      <c r="G16" s="118">
        <f t="shared" si="4"/>
        <v>246.23395524511034</v>
      </c>
      <c r="H16" s="66"/>
      <c r="I16" s="66"/>
      <c r="J16" s="66">
        <v>48</v>
      </c>
      <c r="K16" s="66"/>
      <c r="L16" s="66"/>
      <c r="M16" s="67">
        <v>66073</v>
      </c>
      <c r="N16" s="67"/>
      <c r="O16" s="123">
        <f t="shared" si="0"/>
        <v>36642.829110158062</v>
      </c>
      <c r="P16" s="67">
        <v>265110</v>
      </c>
      <c r="Q16" s="67">
        <f t="shared" si="1"/>
        <v>199037</v>
      </c>
      <c r="R16" s="86" t="s">
        <v>160</v>
      </c>
      <c r="T16" s="76">
        <f t="shared" si="5"/>
        <v>1.0220941527317675</v>
      </c>
      <c r="U16" s="40">
        <v>1764185</v>
      </c>
    </row>
    <row r="17" spans="1:21" s="4" customFormat="1" ht="18.649999999999999" customHeight="1" x14ac:dyDescent="0.35">
      <c r="A17" s="63">
        <v>15</v>
      </c>
      <c r="B17" s="64" t="s">
        <v>70</v>
      </c>
      <c r="C17" s="80">
        <f t="shared" si="2"/>
        <v>1316930.4983112314</v>
      </c>
      <c r="D17" s="107">
        <v>944</v>
      </c>
      <c r="E17" s="119">
        <f t="shared" si="3"/>
        <v>716.81839034826851</v>
      </c>
      <c r="F17" s="66">
        <v>301</v>
      </c>
      <c r="G17" s="118">
        <f t="shared" si="4"/>
        <v>228.56179607503054</v>
      </c>
      <c r="H17" s="66"/>
      <c r="I17" s="66"/>
      <c r="J17" s="66">
        <v>18</v>
      </c>
      <c r="K17" s="66"/>
      <c r="L17" s="66"/>
      <c r="M17" s="67">
        <v>64994</v>
      </c>
      <c r="N17" s="67"/>
      <c r="O17" s="123">
        <f t="shared" si="0"/>
        <v>49352.642438872208</v>
      </c>
      <c r="P17" s="67">
        <v>147050</v>
      </c>
      <c r="Q17" s="67">
        <f t="shared" si="1"/>
        <v>82056</v>
      </c>
      <c r="R17" s="74" t="s">
        <v>120</v>
      </c>
      <c r="T17" s="76">
        <f t="shared" si="5"/>
        <v>1.0220941527317675</v>
      </c>
      <c r="U17" s="65">
        <v>1288463</v>
      </c>
    </row>
    <row r="18" spans="1:21" s="4" customFormat="1" ht="18.649999999999999" customHeight="1" x14ac:dyDescent="0.35">
      <c r="A18" s="63">
        <v>16</v>
      </c>
      <c r="B18" s="64" t="s">
        <v>89</v>
      </c>
      <c r="C18" s="80">
        <f t="shared" si="2"/>
        <v>749212.38955298206</v>
      </c>
      <c r="D18" s="107">
        <v>254</v>
      </c>
      <c r="E18" s="119">
        <f t="shared" si="3"/>
        <v>339.02269041699805</v>
      </c>
      <c r="F18" s="66">
        <v>138</v>
      </c>
      <c r="G18" s="118">
        <f t="shared" si="4"/>
        <v>184.19343022655804</v>
      </c>
      <c r="H18" s="66"/>
      <c r="I18" s="66"/>
      <c r="J18" s="66">
        <v>0</v>
      </c>
      <c r="K18" s="66"/>
      <c r="L18" s="66"/>
      <c r="M18" s="67">
        <v>27414</v>
      </c>
      <c r="N18" s="67"/>
      <c r="O18" s="123">
        <f t="shared" si="0"/>
        <v>36590.425335006243</v>
      </c>
      <c r="P18" s="67">
        <v>101870</v>
      </c>
      <c r="Q18" s="67">
        <f t="shared" si="1"/>
        <v>74456</v>
      </c>
      <c r="R18" s="74" t="s">
        <v>153</v>
      </c>
      <c r="T18" s="76">
        <f t="shared" si="5"/>
        <v>1.0220941527317675</v>
      </c>
      <c r="U18" s="65">
        <v>733017</v>
      </c>
    </row>
    <row r="19" spans="1:21" s="4" customFormat="1" ht="18.649999999999999" customHeight="1" x14ac:dyDescent="0.35">
      <c r="A19" s="63">
        <v>17</v>
      </c>
      <c r="B19" s="64" t="s">
        <v>98</v>
      </c>
      <c r="C19" s="80">
        <f t="shared" si="2"/>
        <v>603512.86808106862</v>
      </c>
      <c r="D19" s="107">
        <v>290</v>
      </c>
      <c r="E19" s="119">
        <f t="shared" si="3"/>
        <v>480.51999441550413</v>
      </c>
      <c r="F19" s="66">
        <f>288-192</f>
        <v>96</v>
      </c>
      <c r="G19" s="118">
        <f t="shared" si="4"/>
        <v>159.06868780651172</v>
      </c>
      <c r="H19" s="66"/>
      <c r="I19" s="66"/>
      <c r="J19" s="66">
        <v>2</v>
      </c>
      <c r="K19" s="66"/>
      <c r="L19" s="66"/>
      <c r="M19" s="67">
        <v>41044</v>
      </c>
      <c r="N19" s="67"/>
      <c r="O19" s="123">
        <f t="shared" si="0"/>
        <v>68008.491899275701</v>
      </c>
      <c r="P19" s="67">
        <v>73030</v>
      </c>
      <c r="Q19" s="67">
        <f t="shared" si="1"/>
        <v>31986</v>
      </c>
      <c r="R19" s="74" t="s">
        <v>143</v>
      </c>
      <c r="T19" s="76">
        <f t="shared" si="5"/>
        <v>1.0220941527317675</v>
      </c>
      <c r="U19" s="40">
        <v>590467</v>
      </c>
    </row>
    <row r="20" spans="1:21" s="4" customFormat="1" ht="18.649999999999999" customHeight="1" x14ac:dyDescent="0.35">
      <c r="A20" s="63">
        <v>18</v>
      </c>
      <c r="B20" s="64" t="s">
        <v>110</v>
      </c>
      <c r="C20" s="80">
        <f t="shared" si="2"/>
        <v>1031464.7119240124</v>
      </c>
      <c r="D20" s="107">
        <v>421</v>
      </c>
      <c r="E20" s="119">
        <f t="shared" si="3"/>
        <v>408.1574436169513</v>
      </c>
      <c r="F20" s="66">
        <f>386-255</f>
        <v>131</v>
      </c>
      <c r="G20" s="118">
        <f t="shared" si="4"/>
        <v>127.00386012783996</v>
      </c>
      <c r="H20" s="66"/>
      <c r="I20" s="66"/>
      <c r="J20" s="66">
        <v>3</v>
      </c>
      <c r="K20" s="66"/>
      <c r="L20" s="66"/>
      <c r="M20" s="67">
        <v>28531</v>
      </c>
      <c r="N20" s="67"/>
      <c r="O20" s="123">
        <f t="shared" si="0"/>
        <v>27660.665139751156</v>
      </c>
      <c r="P20" s="67">
        <v>118350</v>
      </c>
      <c r="Q20" s="67">
        <f t="shared" si="1"/>
        <v>89819</v>
      </c>
      <c r="R20" s="74" t="s">
        <v>149</v>
      </c>
      <c r="T20" s="76">
        <f t="shared" si="5"/>
        <v>1.0220941527317675</v>
      </c>
      <c r="U20" s="40">
        <v>1009168</v>
      </c>
    </row>
    <row r="21" spans="1:21" s="4" customFormat="1" ht="18.649999999999999" customHeight="1" x14ac:dyDescent="0.35">
      <c r="A21" s="63">
        <v>19</v>
      </c>
      <c r="B21" s="64" t="s">
        <v>104</v>
      </c>
      <c r="C21" s="80">
        <f t="shared" si="2"/>
        <v>1226158.316607123</v>
      </c>
      <c r="D21" s="107">
        <v>292</v>
      </c>
      <c r="E21" s="119">
        <f t="shared" si="3"/>
        <v>238.14216814023419</v>
      </c>
      <c r="F21" s="66">
        <f>256-121</f>
        <v>135</v>
      </c>
      <c r="G21" s="118">
        <f t="shared" si="4"/>
        <v>110.09997499634116</v>
      </c>
      <c r="H21" s="66"/>
      <c r="I21" s="66"/>
      <c r="J21" s="66">
        <v>1</v>
      </c>
      <c r="K21" s="66"/>
      <c r="L21" s="66"/>
      <c r="M21" s="67">
        <v>57164</v>
      </c>
      <c r="N21" s="67"/>
      <c r="O21" s="123">
        <f t="shared" si="0"/>
        <v>46620.407190302562</v>
      </c>
      <c r="P21" s="67">
        <v>131750</v>
      </c>
      <c r="Q21" s="67">
        <f t="shared" si="1"/>
        <v>74586</v>
      </c>
      <c r="R21" s="74" t="s">
        <v>147</v>
      </c>
      <c r="T21" s="76">
        <f t="shared" si="5"/>
        <v>1.0220941527317675</v>
      </c>
      <c r="U21" s="40">
        <v>1199653</v>
      </c>
    </row>
    <row r="22" spans="1:21" s="4" customFormat="1" ht="18.649999999999999" customHeight="1" x14ac:dyDescent="0.35">
      <c r="A22" s="63">
        <v>20</v>
      </c>
      <c r="B22" s="64" t="s">
        <v>73</v>
      </c>
      <c r="C22" s="80">
        <f t="shared" si="2"/>
        <v>1016655.5897450817</v>
      </c>
      <c r="D22" s="107">
        <v>243</v>
      </c>
      <c r="E22" s="119">
        <f t="shared" si="3"/>
        <v>239.01899763412536</v>
      </c>
      <c r="F22" s="66">
        <v>100</v>
      </c>
      <c r="G22" s="118">
        <f t="shared" si="4"/>
        <v>98.361727421450752</v>
      </c>
      <c r="H22" s="66"/>
      <c r="I22" s="66"/>
      <c r="J22" s="66">
        <v>0</v>
      </c>
      <c r="K22" s="66"/>
      <c r="L22" s="66"/>
      <c r="M22" s="67">
        <v>62406</v>
      </c>
      <c r="N22" s="67"/>
      <c r="O22" s="123">
        <f t="shared" si="0"/>
        <v>61383.619614630559</v>
      </c>
      <c r="P22" s="67">
        <v>127550</v>
      </c>
      <c r="Q22" s="67">
        <f t="shared" si="1"/>
        <v>65144</v>
      </c>
      <c r="R22" s="74" t="s">
        <v>122</v>
      </c>
      <c r="T22" s="76">
        <f t="shared" si="5"/>
        <v>1.0220941527317675</v>
      </c>
      <c r="U22" s="65">
        <v>994679</v>
      </c>
    </row>
    <row r="23" spans="1:21" s="4" customFormat="1" ht="18.649999999999999" customHeight="1" x14ac:dyDescent="0.35">
      <c r="A23" s="63">
        <v>21</v>
      </c>
      <c r="B23" s="64" t="s">
        <v>72</v>
      </c>
      <c r="C23" s="80">
        <f t="shared" si="2"/>
        <v>1519770.1933916144</v>
      </c>
      <c r="D23" s="107">
        <v>299</v>
      </c>
      <c r="E23" s="119">
        <f t="shared" si="3"/>
        <v>196.74027119372099</v>
      </c>
      <c r="F23" s="66">
        <v>134</v>
      </c>
      <c r="G23" s="118">
        <f t="shared" si="4"/>
        <v>88.171225217252882</v>
      </c>
      <c r="H23" s="66"/>
      <c r="I23" s="66"/>
      <c r="J23" s="66">
        <v>0</v>
      </c>
      <c r="K23" s="66"/>
      <c r="L23" s="66"/>
      <c r="M23" s="67">
        <v>61350</v>
      </c>
      <c r="N23" s="67"/>
      <c r="O23" s="123">
        <f t="shared" si="0"/>
        <v>40367.945276704959</v>
      </c>
      <c r="P23" s="67">
        <v>139650</v>
      </c>
      <c r="Q23" s="67">
        <f t="shared" si="1"/>
        <v>78300</v>
      </c>
      <c r="R23" s="86" t="s">
        <v>171</v>
      </c>
      <c r="T23" s="76">
        <f t="shared" si="5"/>
        <v>1.0220941527317675</v>
      </c>
      <c r="U23" s="65">
        <v>1486918</v>
      </c>
    </row>
    <row r="24" spans="1:21" s="4" customFormat="1" ht="18.649999999999999" customHeight="1" x14ac:dyDescent="0.35">
      <c r="A24" s="63">
        <v>22</v>
      </c>
      <c r="B24" s="64" t="s">
        <v>79</v>
      </c>
      <c r="C24" s="80">
        <f t="shared" si="2"/>
        <v>635914.2748168183</v>
      </c>
      <c r="D24" s="107">
        <v>103</v>
      </c>
      <c r="E24" s="119">
        <f t="shared" si="3"/>
        <v>161.97151735533885</v>
      </c>
      <c r="F24" s="66">
        <v>55</v>
      </c>
      <c r="G24" s="118">
        <f t="shared" si="4"/>
        <v>86.489645189744039</v>
      </c>
      <c r="H24" s="66"/>
      <c r="I24" s="66"/>
      <c r="J24" s="66">
        <v>0</v>
      </c>
      <c r="K24" s="66"/>
      <c r="L24" s="66"/>
      <c r="M24" s="67">
        <v>34244</v>
      </c>
      <c r="N24" s="67"/>
      <c r="O24" s="123">
        <f t="shared" si="0"/>
        <v>53850.025634138095</v>
      </c>
      <c r="P24" s="67">
        <v>69770</v>
      </c>
      <c r="Q24" s="67">
        <f t="shared" si="1"/>
        <v>35526</v>
      </c>
      <c r="R24" s="74" t="s">
        <v>128</v>
      </c>
      <c r="T24" s="76">
        <f t="shared" si="5"/>
        <v>1.0220941527317675</v>
      </c>
      <c r="U24" s="67">
        <v>622168</v>
      </c>
    </row>
    <row r="25" spans="1:21" s="4" customFormat="1" ht="18.649999999999999" customHeight="1" x14ac:dyDescent="0.35">
      <c r="A25" s="63">
        <v>23</v>
      </c>
      <c r="B25" s="64" t="s">
        <v>78</v>
      </c>
      <c r="C25" s="80">
        <f t="shared" si="2"/>
        <v>1910623.0857728531</v>
      </c>
      <c r="D25" s="107">
        <v>259</v>
      </c>
      <c r="E25" s="119">
        <f t="shared" si="3"/>
        <v>135.55787215626239</v>
      </c>
      <c r="F25" s="66">
        <v>157</v>
      </c>
      <c r="G25" s="118">
        <f t="shared" si="4"/>
        <v>82.172146442213119</v>
      </c>
      <c r="H25" s="66"/>
      <c r="I25" s="66"/>
      <c r="J25" s="66">
        <v>0</v>
      </c>
      <c r="K25" s="66"/>
      <c r="L25" s="66"/>
      <c r="M25" s="67">
        <v>74185</v>
      </c>
      <c r="N25" s="67"/>
      <c r="O25" s="123">
        <f t="shared" si="0"/>
        <v>38827.647667615158</v>
      </c>
      <c r="P25" s="67">
        <v>153430</v>
      </c>
      <c r="Q25" s="67">
        <f t="shared" si="1"/>
        <v>79245</v>
      </c>
      <c r="R25" s="74" t="s">
        <v>125</v>
      </c>
      <c r="T25" s="76">
        <f t="shared" si="5"/>
        <v>1.0220941527317675</v>
      </c>
      <c r="U25" s="67">
        <v>1869322</v>
      </c>
    </row>
    <row r="26" spans="1:21" s="4" customFormat="1" ht="18.649999999999999" customHeight="1" x14ac:dyDescent="0.35">
      <c r="A26" s="63">
        <v>24</v>
      </c>
      <c r="B26" s="64" t="s">
        <v>85</v>
      </c>
      <c r="C26" s="80">
        <f t="shared" si="2"/>
        <v>8231601.8603721848</v>
      </c>
      <c r="D26" s="107">
        <v>1999</v>
      </c>
      <c r="E26" s="119">
        <f t="shared" si="3"/>
        <v>242.84459257236441</v>
      </c>
      <c r="F26" s="66">
        <v>611</v>
      </c>
      <c r="G26" s="118">
        <f t="shared" si="4"/>
        <v>74.226136098906778</v>
      </c>
      <c r="H26" s="66"/>
      <c r="I26" s="66"/>
      <c r="J26" s="66">
        <v>24</v>
      </c>
      <c r="K26" s="66"/>
      <c r="L26" s="66"/>
      <c r="M26" s="67">
        <v>838836</v>
      </c>
      <c r="N26" s="67"/>
      <c r="O26" s="123">
        <f t="shared" si="0"/>
        <v>101904.34550026606</v>
      </c>
      <c r="P26" s="67">
        <v>2246990</v>
      </c>
      <c r="Q26" s="67">
        <f t="shared" si="1"/>
        <v>1408154</v>
      </c>
      <c r="R26" s="74" t="s">
        <v>131</v>
      </c>
      <c r="T26" s="76">
        <f t="shared" si="5"/>
        <v>1.0220941527317675</v>
      </c>
      <c r="U26" s="67">
        <v>8053663</v>
      </c>
    </row>
    <row r="27" spans="1:21" s="4" customFormat="1" ht="18.649999999999999" customHeight="1" x14ac:dyDescent="0.35">
      <c r="A27" s="63">
        <v>25</v>
      </c>
      <c r="B27" s="64" t="s">
        <v>93</v>
      </c>
      <c r="C27" s="80">
        <f t="shared" si="2"/>
        <v>1761136.7054650683</v>
      </c>
      <c r="D27" s="107">
        <v>387</v>
      </c>
      <c r="E27" s="119">
        <f t="shared" si="3"/>
        <v>219.74444050770256</v>
      </c>
      <c r="F27" s="66">
        <v>112</v>
      </c>
      <c r="G27" s="118">
        <f t="shared" si="4"/>
        <v>63.595290276130974</v>
      </c>
      <c r="H27" s="66"/>
      <c r="I27" s="66"/>
      <c r="J27" s="66">
        <v>2</v>
      </c>
      <c r="K27" s="66"/>
      <c r="L27" s="66"/>
      <c r="M27" s="67">
        <v>83466</v>
      </c>
      <c r="N27" s="67"/>
      <c r="O27" s="123">
        <f t="shared" si="0"/>
        <v>47393.254448103107</v>
      </c>
      <c r="P27" s="67">
        <v>312220</v>
      </c>
      <c r="Q27" s="67">
        <f t="shared" si="1"/>
        <v>228754</v>
      </c>
      <c r="R27" s="74" t="s">
        <v>132</v>
      </c>
      <c r="T27" s="76">
        <f t="shared" si="5"/>
        <v>1.0220941527317675</v>
      </c>
      <c r="U27" s="65">
        <v>1723067</v>
      </c>
    </row>
    <row r="28" spans="1:21" s="4" customFormat="1" ht="18.649999999999999" customHeight="1" x14ac:dyDescent="0.35">
      <c r="A28" s="63">
        <v>26</v>
      </c>
      <c r="B28" s="64" t="s">
        <v>65</v>
      </c>
      <c r="C28" s="80">
        <f t="shared" si="2"/>
        <v>1950515.4205539741</v>
      </c>
      <c r="D28" s="107">
        <v>437</v>
      </c>
      <c r="E28" s="119">
        <f t="shared" si="3"/>
        <v>224.04334536144594</v>
      </c>
      <c r="F28" s="66">
        <v>117</v>
      </c>
      <c r="G28" s="118">
        <f t="shared" si="4"/>
        <v>59.984145096771563</v>
      </c>
      <c r="H28" s="66"/>
      <c r="I28" s="66"/>
      <c r="J28" s="66">
        <v>3</v>
      </c>
      <c r="K28" s="66"/>
      <c r="L28" s="66"/>
      <c r="M28" s="67">
        <v>83131</v>
      </c>
      <c r="N28" s="67"/>
      <c r="O28" s="123">
        <f t="shared" si="0"/>
        <v>42620.016803758263</v>
      </c>
      <c r="P28" s="67">
        <v>253410</v>
      </c>
      <c r="Q28" s="67">
        <f t="shared" si="1"/>
        <v>170279</v>
      </c>
      <c r="R28" s="74" t="s">
        <v>115</v>
      </c>
      <c r="T28" s="76">
        <f t="shared" si="5"/>
        <v>1.0220941527317675</v>
      </c>
      <c r="U28" s="65">
        <v>1908352</v>
      </c>
    </row>
    <row r="29" spans="1:21" s="4" customFormat="1" ht="18.649999999999999" customHeight="1" x14ac:dyDescent="0.35">
      <c r="A29" s="63">
        <v>27</v>
      </c>
      <c r="B29" s="64" t="s">
        <v>83</v>
      </c>
      <c r="C29" s="80">
        <f t="shared" si="2"/>
        <v>1547294.1668305281</v>
      </c>
      <c r="D29" s="107">
        <v>144</v>
      </c>
      <c r="E29" s="119">
        <f t="shared" si="3"/>
        <v>93.065690472400021</v>
      </c>
      <c r="F29" s="66">
        <v>81</v>
      </c>
      <c r="G29" s="118">
        <f t="shared" si="4"/>
        <v>52.349450890725009</v>
      </c>
      <c r="H29" s="66"/>
      <c r="I29" s="66"/>
      <c r="J29" s="66">
        <v>0</v>
      </c>
      <c r="K29" s="66"/>
      <c r="L29" s="66"/>
      <c r="M29" s="67">
        <v>63757</v>
      </c>
      <c r="N29" s="67"/>
      <c r="O29" s="123">
        <f t="shared" si="0"/>
        <v>41205.480746172281</v>
      </c>
      <c r="P29" s="67">
        <v>144770</v>
      </c>
      <c r="Q29" s="67">
        <f t="shared" si="1"/>
        <v>81013</v>
      </c>
      <c r="R29" s="74" t="s">
        <v>161</v>
      </c>
      <c r="T29" s="76">
        <f t="shared" si="5"/>
        <v>1.0220941527317675</v>
      </c>
      <c r="U29" s="65">
        <v>1513847</v>
      </c>
    </row>
    <row r="30" spans="1:21" s="4" customFormat="1" ht="18.649999999999999" customHeight="1" x14ac:dyDescent="0.35">
      <c r="A30" s="63">
        <v>28</v>
      </c>
      <c r="B30" s="64" t="s">
        <v>108</v>
      </c>
      <c r="C30" s="80">
        <f t="shared" si="2"/>
        <v>1153555.9026561275</v>
      </c>
      <c r="D30" s="107">
        <v>95</v>
      </c>
      <c r="E30" s="119">
        <f t="shared" si="3"/>
        <v>82.354049579441394</v>
      </c>
      <c r="F30" s="66">
        <f>93-34</f>
        <v>59</v>
      </c>
      <c r="G30" s="118">
        <f t="shared" si="4"/>
        <v>51.146199212495191</v>
      </c>
      <c r="H30" s="66"/>
      <c r="I30" s="66"/>
      <c r="J30" s="66">
        <v>0</v>
      </c>
      <c r="K30" s="66"/>
      <c r="L30" s="66"/>
      <c r="M30" s="67">
        <v>50342</v>
      </c>
      <c r="N30" s="67"/>
      <c r="O30" s="123">
        <f t="shared" si="0"/>
        <v>43640.711199244623</v>
      </c>
      <c r="P30" s="67">
        <v>142910</v>
      </c>
      <c r="Q30" s="67">
        <f t="shared" si="1"/>
        <v>92568</v>
      </c>
      <c r="R30" s="74" t="s">
        <v>162</v>
      </c>
      <c r="T30" s="76">
        <f t="shared" si="5"/>
        <v>1.0220941527317675</v>
      </c>
      <c r="U30" s="40">
        <v>1128620</v>
      </c>
    </row>
    <row r="31" spans="1:21" s="4" customFormat="1" ht="18.649999999999999" customHeight="1" x14ac:dyDescent="0.35">
      <c r="A31" s="63">
        <v>29</v>
      </c>
      <c r="B31" s="64" t="s">
        <v>102</v>
      </c>
      <c r="C31" s="80">
        <f t="shared" si="2"/>
        <v>1528860.6987860107</v>
      </c>
      <c r="D31" s="107">
        <v>298</v>
      </c>
      <c r="E31" s="119">
        <f t="shared" si="3"/>
        <v>194.91638462328606</v>
      </c>
      <c r="F31" s="66">
        <f>137-72</f>
        <v>65</v>
      </c>
      <c r="G31" s="118">
        <f t="shared" si="4"/>
        <v>42.515318793669785</v>
      </c>
      <c r="H31" s="66"/>
      <c r="I31" s="66"/>
      <c r="J31" s="66">
        <v>4</v>
      </c>
      <c r="K31" s="66"/>
      <c r="L31" s="66"/>
      <c r="M31" s="67">
        <v>53331</v>
      </c>
      <c r="N31" s="67"/>
      <c r="O31" s="123">
        <f t="shared" si="0"/>
        <v>34882.837947464664</v>
      </c>
      <c r="P31" s="67">
        <v>154050</v>
      </c>
      <c r="Q31" s="67">
        <f t="shared" si="1"/>
        <v>100719</v>
      </c>
      <c r="R31" s="74" t="s">
        <v>146</v>
      </c>
      <c r="T31" s="76">
        <f t="shared" si="5"/>
        <v>1.0220941527317675</v>
      </c>
      <c r="U31" s="40">
        <v>1495812</v>
      </c>
    </row>
    <row r="32" spans="1:21" s="4" customFormat="1" ht="18.649999999999999" customHeight="1" x14ac:dyDescent="0.35">
      <c r="A32" s="63">
        <v>30</v>
      </c>
      <c r="B32" s="64" t="s">
        <v>103</v>
      </c>
      <c r="C32" s="80">
        <f t="shared" si="2"/>
        <v>1258910.3016372598</v>
      </c>
      <c r="D32" s="107">
        <v>326</v>
      </c>
      <c r="E32" s="119">
        <f t="shared" si="3"/>
        <v>258.95411259723971</v>
      </c>
      <c r="F32" s="66">
        <f>320-267</f>
        <v>53</v>
      </c>
      <c r="G32" s="118">
        <f t="shared" si="4"/>
        <v>42.099901741269036</v>
      </c>
      <c r="H32" s="66"/>
      <c r="I32" s="66"/>
      <c r="J32" s="66">
        <v>0</v>
      </c>
      <c r="K32" s="66"/>
      <c r="L32" s="66"/>
      <c r="M32" s="67">
        <v>52227</v>
      </c>
      <c r="N32" s="67"/>
      <c r="O32" s="123">
        <f t="shared" si="0"/>
        <v>41485.878646061472</v>
      </c>
      <c r="P32" s="67">
        <v>161990</v>
      </c>
      <c r="Q32" s="67">
        <f t="shared" si="1"/>
        <v>109763</v>
      </c>
      <c r="R32" s="86" t="s">
        <v>163</v>
      </c>
      <c r="T32" s="76">
        <f t="shared" si="5"/>
        <v>1.0220941527317675</v>
      </c>
      <c r="U32" s="40">
        <v>1231697</v>
      </c>
    </row>
    <row r="33" spans="1:21" s="4" customFormat="1" ht="18.649999999999999" customHeight="1" x14ac:dyDescent="0.35">
      <c r="A33" s="63">
        <v>31</v>
      </c>
      <c r="B33" s="64" t="s">
        <v>86</v>
      </c>
      <c r="C33" s="80">
        <f t="shared" si="2"/>
        <v>1317342.4022547824</v>
      </c>
      <c r="D33" s="107">
        <v>195</v>
      </c>
      <c r="E33" s="119">
        <f t="shared" si="3"/>
        <v>148.02529673852081</v>
      </c>
      <c r="F33" s="66">
        <v>49</v>
      </c>
      <c r="G33" s="118">
        <f t="shared" si="4"/>
        <v>37.196100206089845</v>
      </c>
      <c r="H33" s="66"/>
      <c r="I33" s="66"/>
      <c r="J33" s="66">
        <v>1</v>
      </c>
      <c r="K33" s="66"/>
      <c r="L33" s="66"/>
      <c r="M33" s="67">
        <v>50180</v>
      </c>
      <c r="N33" s="67"/>
      <c r="O33" s="123">
        <f t="shared" si="0"/>
        <v>38091.843027379356</v>
      </c>
      <c r="P33" s="67">
        <v>144130</v>
      </c>
      <c r="Q33" s="67">
        <f t="shared" si="1"/>
        <v>93950</v>
      </c>
      <c r="R33" s="74" t="s">
        <v>164</v>
      </c>
      <c r="T33" s="76">
        <f t="shared" si="5"/>
        <v>1.0220941527317675</v>
      </c>
      <c r="U33" s="65">
        <v>1288866</v>
      </c>
    </row>
    <row r="34" spans="1:21" s="4" customFormat="1" ht="18.649999999999999" customHeight="1" x14ac:dyDescent="0.35">
      <c r="A34" s="63">
        <v>32</v>
      </c>
      <c r="B34" s="64" t="s">
        <v>10</v>
      </c>
      <c r="C34" s="80">
        <f t="shared" si="2"/>
        <v>552378.51971405093</v>
      </c>
      <c r="D34" s="107">
        <v>20</v>
      </c>
      <c r="E34" s="119">
        <f t="shared" si="3"/>
        <v>36.207056006365661</v>
      </c>
      <c r="F34" s="66">
        <v>14</v>
      </c>
      <c r="G34" s="118">
        <f t="shared" si="4"/>
        <v>25.344939204455962</v>
      </c>
      <c r="H34" s="66"/>
      <c r="I34" s="66"/>
      <c r="J34" s="66">
        <v>0</v>
      </c>
      <c r="K34" s="66"/>
      <c r="L34" s="66"/>
      <c r="M34" s="67">
        <v>47358</v>
      </c>
      <c r="N34" s="67"/>
      <c r="O34" s="123">
        <f t="shared" si="0"/>
        <v>85734.68791747326</v>
      </c>
      <c r="P34" s="67">
        <v>69310</v>
      </c>
      <c r="Q34" s="67">
        <f t="shared" si="1"/>
        <v>21952</v>
      </c>
      <c r="R34" s="74" t="s">
        <v>136</v>
      </c>
      <c r="T34" s="76">
        <f t="shared" si="5"/>
        <v>1.0220941527317675</v>
      </c>
      <c r="U34" s="65">
        <v>540438</v>
      </c>
    </row>
    <row r="35" spans="1:21" s="4" customFormat="1" ht="18.649999999999999" customHeight="1" x14ac:dyDescent="0.35">
      <c r="A35" s="63">
        <v>33</v>
      </c>
      <c r="B35" s="70" t="s">
        <v>19</v>
      </c>
      <c r="C35" s="80">
        <f t="shared" si="2"/>
        <v>1004194.217834976</v>
      </c>
      <c r="D35" s="107">
        <v>81</v>
      </c>
      <c r="E35" s="119">
        <f t="shared" si="3"/>
        <v>80.661687312474768</v>
      </c>
      <c r="F35" s="66">
        <f>32-10</f>
        <v>22</v>
      </c>
      <c r="G35" s="118">
        <f t="shared" si="4"/>
        <v>21.908112603388208</v>
      </c>
      <c r="H35" s="66"/>
      <c r="I35" s="66"/>
      <c r="J35" s="66">
        <v>0</v>
      </c>
      <c r="K35" s="66"/>
      <c r="L35" s="66"/>
      <c r="M35" s="67">
        <v>27467</v>
      </c>
      <c r="N35" s="67"/>
      <c r="O35" s="123">
        <f t="shared" ref="O35:O65" si="6">M35/C35*1000000</f>
        <v>27352.278585330176</v>
      </c>
      <c r="P35" s="67">
        <v>94790</v>
      </c>
      <c r="Q35" s="67">
        <f t="shared" ref="Q35:Q65" si="7">P35-M35</f>
        <v>67323</v>
      </c>
      <c r="R35" s="74" t="s">
        <v>165</v>
      </c>
      <c r="T35" s="76">
        <f t="shared" si="5"/>
        <v>1.0220941527317675</v>
      </c>
      <c r="U35" s="40">
        <v>982487</v>
      </c>
    </row>
    <row r="36" spans="1:21" s="4" customFormat="1" ht="18.649999999999999" customHeight="1" x14ac:dyDescent="0.35">
      <c r="A36" s="63">
        <v>34</v>
      </c>
      <c r="B36" s="70" t="s">
        <v>21</v>
      </c>
      <c r="C36" s="80">
        <f t="shared" si="2"/>
        <v>646346.78983375151</v>
      </c>
      <c r="D36" s="107">
        <v>34</v>
      </c>
      <c r="E36" s="119">
        <f t="shared" si="3"/>
        <v>52.603340087362739</v>
      </c>
      <c r="F36" s="66">
        <f>18-4</f>
        <v>14</v>
      </c>
      <c r="G36" s="118">
        <f t="shared" si="4"/>
        <v>21.660198859502302</v>
      </c>
      <c r="H36" s="66"/>
      <c r="I36" s="66"/>
      <c r="J36" s="66">
        <v>1</v>
      </c>
      <c r="K36" s="66"/>
      <c r="L36" s="66"/>
      <c r="M36" s="67">
        <v>24764</v>
      </c>
      <c r="N36" s="67"/>
      <c r="O36" s="123">
        <f t="shared" si="6"/>
        <v>38313.797468336787</v>
      </c>
      <c r="P36" s="67">
        <v>74790</v>
      </c>
      <c r="Q36" s="67">
        <f t="shared" si="7"/>
        <v>50026</v>
      </c>
      <c r="R36" s="74" t="s">
        <v>166</v>
      </c>
      <c r="T36" s="76">
        <f t="shared" si="5"/>
        <v>1.0220941527317675</v>
      </c>
      <c r="U36" s="40">
        <v>632375</v>
      </c>
    </row>
    <row r="37" spans="1:21" s="4" customFormat="1" ht="18.649999999999999" customHeight="1" x14ac:dyDescent="0.35">
      <c r="A37" s="63">
        <v>35</v>
      </c>
      <c r="B37" s="64" t="s">
        <v>67</v>
      </c>
      <c r="C37" s="80">
        <f t="shared" si="2"/>
        <v>927280.61074775783</v>
      </c>
      <c r="D37" s="107">
        <v>101</v>
      </c>
      <c r="E37" s="119">
        <f t="shared" si="3"/>
        <v>108.92064260736967</v>
      </c>
      <c r="F37" s="66">
        <v>17</v>
      </c>
      <c r="G37" s="118">
        <f t="shared" si="4"/>
        <v>18.333177468567172</v>
      </c>
      <c r="H37" s="66"/>
      <c r="I37" s="66"/>
      <c r="J37" s="66">
        <v>0</v>
      </c>
      <c r="K37" s="66"/>
      <c r="L37" s="66"/>
      <c r="M37" s="67">
        <v>36013</v>
      </c>
      <c r="N37" s="67"/>
      <c r="O37" s="123">
        <f t="shared" si="6"/>
        <v>38837.218833853505</v>
      </c>
      <c r="P37" s="67">
        <v>113750</v>
      </c>
      <c r="Q37" s="67">
        <f t="shared" si="7"/>
        <v>77737</v>
      </c>
      <c r="R37" s="74" t="s">
        <v>117</v>
      </c>
      <c r="T37" s="76">
        <f t="shared" si="5"/>
        <v>1.0220941527317675</v>
      </c>
      <c r="U37" s="65">
        <v>907236</v>
      </c>
    </row>
    <row r="38" spans="1:21" s="3" customFormat="1" ht="18.649999999999999" customHeight="1" x14ac:dyDescent="0.35">
      <c r="A38" s="63">
        <v>36</v>
      </c>
      <c r="B38" s="70" t="s">
        <v>22</v>
      </c>
      <c r="C38" s="80">
        <f t="shared" si="2"/>
        <v>1275997.6716826295</v>
      </c>
      <c r="D38" s="107">
        <v>24</v>
      </c>
      <c r="E38" s="119">
        <f t="shared" si="3"/>
        <v>18.808811749908397</v>
      </c>
      <c r="F38" s="66">
        <f>24-3</f>
        <v>21</v>
      </c>
      <c r="G38" s="118">
        <f t="shared" si="4"/>
        <v>16.457710281169845</v>
      </c>
      <c r="H38" s="66"/>
      <c r="I38" s="66"/>
      <c r="J38" s="66">
        <v>0</v>
      </c>
      <c r="K38" s="66"/>
      <c r="L38" s="66"/>
      <c r="M38" s="67">
        <v>50003</v>
      </c>
      <c r="N38" s="67"/>
      <c r="O38" s="123">
        <f t="shared" si="6"/>
        <v>39187.375580444568</v>
      </c>
      <c r="P38" s="67">
        <v>122270</v>
      </c>
      <c r="Q38" s="67">
        <f t="shared" si="7"/>
        <v>72267</v>
      </c>
      <c r="R38" s="87" t="s">
        <v>167</v>
      </c>
      <c r="T38" s="76">
        <f t="shared" si="5"/>
        <v>1.0220941527317675</v>
      </c>
      <c r="U38" s="40">
        <v>1248415</v>
      </c>
    </row>
    <row r="39" spans="1:21" s="3" customFormat="1" ht="18.649999999999999" customHeight="1" x14ac:dyDescent="0.35">
      <c r="A39" s="63">
        <v>37</v>
      </c>
      <c r="B39" s="64" t="s">
        <v>101</v>
      </c>
      <c r="C39" s="80">
        <f t="shared" si="2"/>
        <v>915213.76718060661</v>
      </c>
      <c r="D39" s="107">
        <v>49</v>
      </c>
      <c r="E39" s="119">
        <f t="shared" si="3"/>
        <v>53.539404407069448</v>
      </c>
      <c r="F39" s="66">
        <f>17-2</f>
        <v>15</v>
      </c>
      <c r="G39" s="118">
        <f t="shared" si="4"/>
        <v>16.389613594000849</v>
      </c>
      <c r="H39" s="66"/>
      <c r="I39" s="66"/>
      <c r="J39" s="66">
        <v>0</v>
      </c>
      <c r="K39" s="66"/>
      <c r="L39" s="66"/>
      <c r="M39" s="67">
        <v>39050</v>
      </c>
      <c r="N39" s="67"/>
      <c r="O39" s="123">
        <f t="shared" si="6"/>
        <v>42667.627389715548</v>
      </c>
      <c r="P39" s="67">
        <v>91110</v>
      </c>
      <c r="Q39" s="67">
        <f t="shared" si="7"/>
        <v>52060</v>
      </c>
      <c r="R39" s="87" t="s">
        <v>166</v>
      </c>
      <c r="T39" s="76">
        <f t="shared" si="5"/>
        <v>1.0220941527317675</v>
      </c>
      <c r="U39" s="40">
        <v>895430</v>
      </c>
    </row>
    <row r="40" spans="1:21" s="3" customFormat="1" ht="18.649999999999999" customHeight="1" x14ac:dyDescent="0.35">
      <c r="A40" s="63">
        <v>38</v>
      </c>
      <c r="B40" s="64" t="s">
        <v>97</v>
      </c>
      <c r="C40" s="80">
        <f t="shared" si="2"/>
        <v>3401315.7226134012</v>
      </c>
      <c r="D40" s="107">
        <v>256</v>
      </c>
      <c r="E40" s="119">
        <f t="shared" si="3"/>
        <v>75.264991808317745</v>
      </c>
      <c r="F40" s="66">
        <f>252-197</f>
        <v>55</v>
      </c>
      <c r="G40" s="118">
        <f t="shared" si="4"/>
        <v>16.170213083818265</v>
      </c>
      <c r="H40" s="66"/>
      <c r="I40" s="66"/>
      <c r="J40" s="66">
        <v>1</v>
      </c>
      <c r="K40" s="66"/>
      <c r="L40" s="66"/>
      <c r="M40" s="67">
        <v>76453</v>
      </c>
      <c r="N40" s="67"/>
      <c r="O40" s="123">
        <f t="shared" si="6"/>
        <v>22477.478198130142</v>
      </c>
      <c r="P40" s="67">
        <v>212640</v>
      </c>
      <c r="Q40" s="67">
        <f t="shared" si="7"/>
        <v>136187</v>
      </c>
      <c r="R40" s="87" t="s">
        <v>142</v>
      </c>
      <c r="T40" s="76">
        <f t="shared" si="5"/>
        <v>1.0220941527317675</v>
      </c>
      <c r="U40" s="40">
        <v>3327791</v>
      </c>
    </row>
    <row r="41" spans="1:21" s="3" customFormat="1" ht="18.649999999999999" customHeight="1" x14ac:dyDescent="0.35">
      <c r="A41" s="63">
        <v>39</v>
      </c>
      <c r="B41" s="64" t="s">
        <v>112</v>
      </c>
      <c r="C41" s="80">
        <f t="shared" si="2"/>
        <v>1179654.0547519804</v>
      </c>
      <c r="D41" s="108">
        <v>251</v>
      </c>
      <c r="E41" s="119">
        <f t="shared" si="3"/>
        <v>212.77424427009001</v>
      </c>
      <c r="F41" s="68">
        <f>229-210</f>
        <v>19</v>
      </c>
      <c r="G41" s="118">
        <f t="shared" si="4"/>
        <v>16.106416896939084</v>
      </c>
      <c r="H41" s="68"/>
      <c r="I41" s="66"/>
      <c r="J41" s="68">
        <v>1</v>
      </c>
      <c r="K41" s="66"/>
      <c r="L41" s="66"/>
      <c r="M41" s="67">
        <v>34467</v>
      </c>
      <c r="N41" s="67"/>
      <c r="O41" s="123">
        <f t="shared" si="6"/>
        <v>29217.887957199971</v>
      </c>
      <c r="P41" s="67">
        <v>141390</v>
      </c>
      <c r="Q41" s="67">
        <f t="shared" si="7"/>
        <v>106923</v>
      </c>
      <c r="R41" s="87" t="s">
        <v>151</v>
      </c>
      <c r="T41" s="76">
        <f t="shared" si="5"/>
        <v>1.0220941527317675</v>
      </c>
      <c r="U41" s="44">
        <v>1154154</v>
      </c>
    </row>
    <row r="42" spans="1:21" s="3" customFormat="1" ht="18.649999999999999" customHeight="1" x14ac:dyDescent="0.35">
      <c r="A42" s="63">
        <v>40</v>
      </c>
      <c r="B42" s="64" t="s">
        <v>87</v>
      </c>
      <c r="C42" s="80">
        <f t="shared" si="2"/>
        <v>1934061.7488832979</v>
      </c>
      <c r="D42" s="107">
        <v>851</v>
      </c>
      <c r="E42" s="119">
        <f t="shared" si="3"/>
        <v>440.00663396158694</v>
      </c>
      <c r="F42" s="66">
        <v>28</v>
      </c>
      <c r="G42" s="118">
        <f t="shared" si="4"/>
        <v>14.477304055140348</v>
      </c>
      <c r="H42" s="66"/>
      <c r="I42" s="66"/>
      <c r="J42" s="66">
        <v>0</v>
      </c>
      <c r="K42" s="66"/>
      <c r="L42" s="66"/>
      <c r="M42" s="67">
        <v>125070</v>
      </c>
      <c r="N42" s="67"/>
      <c r="O42" s="123">
        <f t="shared" si="6"/>
        <v>64667.014934871535</v>
      </c>
      <c r="P42" s="67">
        <v>224000</v>
      </c>
      <c r="Q42" s="67">
        <f t="shared" si="7"/>
        <v>98930</v>
      </c>
      <c r="R42" s="87" t="s">
        <v>168</v>
      </c>
      <c r="T42" s="76">
        <f t="shared" si="5"/>
        <v>1.0220941527317675</v>
      </c>
      <c r="U42" s="67">
        <v>1892254</v>
      </c>
    </row>
    <row r="43" spans="1:21" s="3" customFormat="1" ht="18.649999999999999" customHeight="1" x14ac:dyDescent="0.35">
      <c r="A43" s="63">
        <v>41</v>
      </c>
      <c r="B43" s="70" t="s">
        <v>17</v>
      </c>
      <c r="C43" s="80">
        <f t="shared" si="2"/>
        <v>746558.0110383376</v>
      </c>
      <c r="D43" s="107">
        <v>21</v>
      </c>
      <c r="E43" s="119">
        <f t="shared" si="3"/>
        <v>28.129093371849969</v>
      </c>
      <c r="F43" s="66">
        <f>20-10</f>
        <v>10</v>
      </c>
      <c r="G43" s="118">
        <f t="shared" si="4"/>
        <v>13.394806367547606</v>
      </c>
      <c r="H43" s="66"/>
      <c r="I43" s="66"/>
      <c r="J43" s="66">
        <v>0</v>
      </c>
      <c r="K43" s="66"/>
      <c r="L43" s="66"/>
      <c r="M43" s="67">
        <v>61099</v>
      </c>
      <c r="N43" s="67"/>
      <c r="O43" s="123">
        <f t="shared" si="6"/>
        <v>81840.92742507912</v>
      </c>
      <c r="P43" s="67">
        <v>111450</v>
      </c>
      <c r="Q43" s="67">
        <f t="shared" si="7"/>
        <v>50351</v>
      </c>
      <c r="R43" s="87" t="s">
        <v>140</v>
      </c>
      <c r="T43" s="76">
        <f t="shared" si="5"/>
        <v>1.0220941527317675</v>
      </c>
      <c r="U43" s="40">
        <v>730420</v>
      </c>
    </row>
    <row r="44" spans="1:21" s="3" customFormat="1" ht="18.649999999999999" customHeight="1" x14ac:dyDescent="0.35">
      <c r="A44" s="63">
        <v>42</v>
      </c>
      <c r="B44" s="64" t="s">
        <v>107</v>
      </c>
      <c r="C44" s="80">
        <f t="shared" si="2"/>
        <v>3720553.5439951834</v>
      </c>
      <c r="D44" s="107">
        <v>130</v>
      </c>
      <c r="E44" s="119">
        <f t="shared" si="3"/>
        <v>34.941037257699065</v>
      </c>
      <c r="F44" s="66">
        <f>72-29</f>
        <v>43</v>
      </c>
      <c r="G44" s="118">
        <f t="shared" si="4"/>
        <v>11.557420016008152</v>
      </c>
      <c r="H44" s="66"/>
      <c r="I44" s="66"/>
      <c r="J44" s="66">
        <v>0</v>
      </c>
      <c r="K44" s="66"/>
      <c r="L44" s="66"/>
      <c r="M44" s="67">
        <v>50447</v>
      </c>
      <c r="N44" s="67"/>
      <c r="O44" s="123">
        <f t="shared" si="6"/>
        <v>13559.003896454959</v>
      </c>
      <c r="P44" s="67">
        <v>196040</v>
      </c>
      <c r="Q44" s="67">
        <f t="shared" si="7"/>
        <v>145593</v>
      </c>
      <c r="R44" s="87" t="s">
        <v>162</v>
      </c>
      <c r="T44" s="76">
        <f t="shared" si="5"/>
        <v>1.0220941527317675</v>
      </c>
      <c r="U44" s="40">
        <v>3640128</v>
      </c>
    </row>
    <row r="45" spans="1:21" s="3" customFormat="1" ht="18.649999999999999" customHeight="1" x14ac:dyDescent="0.35">
      <c r="A45" s="63">
        <v>43</v>
      </c>
      <c r="B45" s="64" t="s">
        <v>95</v>
      </c>
      <c r="C45" s="80">
        <f t="shared" si="2"/>
        <v>1325253.4109969262</v>
      </c>
      <c r="D45" s="107">
        <v>55</v>
      </c>
      <c r="E45" s="119">
        <f t="shared" si="3"/>
        <v>41.501496652346709</v>
      </c>
      <c r="F45" s="66">
        <f>54-43</f>
        <v>11</v>
      </c>
      <c r="G45" s="118">
        <f t="shared" si="4"/>
        <v>8.3002993304693433</v>
      </c>
      <c r="H45" s="66"/>
      <c r="I45" s="66"/>
      <c r="J45" s="66">
        <v>0</v>
      </c>
      <c r="K45" s="66"/>
      <c r="L45" s="66"/>
      <c r="M45" s="67">
        <v>60774</v>
      </c>
      <c r="N45" s="67"/>
      <c r="O45" s="123">
        <f t="shared" si="6"/>
        <v>45858.399228176713</v>
      </c>
      <c r="P45" s="67">
        <v>143650</v>
      </c>
      <c r="Q45" s="67">
        <f t="shared" si="7"/>
        <v>82876</v>
      </c>
      <c r="R45" s="87" t="s">
        <v>133</v>
      </c>
      <c r="T45" s="76">
        <f t="shared" si="5"/>
        <v>1.0220941527317675</v>
      </c>
      <c r="U45" s="40">
        <v>1296606</v>
      </c>
    </row>
    <row r="46" spans="1:21" s="3" customFormat="1" ht="18.649999999999999" customHeight="1" x14ac:dyDescent="0.35">
      <c r="A46" s="63">
        <v>44</v>
      </c>
      <c r="B46" s="64" t="s">
        <v>9</v>
      </c>
      <c r="C46" s="80">
        <f t="shared" si="2"/>
        <v>873562.40836263436</v>
      </c>
      <c r="D46" s="107">
        <v>22</v>
      </c>
      <c r="E46" s="119">
        <f t="shared" si="3"/>
        <v>25.184233878877411</v>
      </c>
      <c r="F46" s="66">
        <v>7</v>
      </c>
      <c r="G46" s="118">
        <f t="shared" si="4"/>
        <v>8.0131653250973578</v>
      </c>
      <c r="H46" s="66"/>
      <c r="I46" s="66"/>
      <c r="J46" s="66">
        <v>0</v>
      </c>
      <c r="K46" s="66"/>
      <c r="L46" s="66"/>
      <c r="M46" s="67">
        <v>50837</v>
      </c>
      <c r="N46" s="67"/>
      <c r="O46" s="123">
        <f t="shared" si="6"/>
        <v>58195.040804567769</v>
      </c>
      <c r="P46" s="67">
        <v>115270</v>
      </c>
      <c r="Q46" s="67">
        <f t="shared" si="7"/>
        <v>64433</v>
      </c>
      <c r="R46" s="87" t="s">
        <v>130</v>
      </c>
      <c r="T46" s="76">
        <f t="shared" si="5"/>
        <v>1.0220941527317675</v>
      </c>
      <c r="U46" s="65">
        <v>854679</v>
      </c>
    </row>
    <row r="47" spans="1:21" s="3" customFormat="1" ht="18.649999999999999" customHeight="1" x14ac:dyDescent="0.35">
      <c r="A47" s="63">
        <v>45</v>
      </c>
      <c r="B47" s="64" t="s">
        <v>94</v>
      </c>
      <c r="C47" s="80">
        <f t="shared" si="2"/>
        <v>798925.00495354971</v>
      </c>
      <c r="D47" s="107">
        <v>135</v>
      </c>
      <c r="E47" s="119">
        <f t="shared" si="3"/>
        <v>168.9770618806067</v>
      </c>
      <c r="F47" s="66">
        <f>132-126</f>
        <v>6</v>
      </c>
      <c r="G47" s="118">
        <f t="shared" si="4"/>
        <v>7.5100916391380768</v>
      </c>
      <c r="H47" s="66"/>
      <c r="I47" s="66"/>
      <c r="J47" s="66">
        <v>1</v>
      </c>
      <c r="K47" s="66"/>
      <c r="L47" s="66"/>
      <c r="M47" s="67">
        <v>87350</v>
      </c>
      <c r="N47" s="67"/>
      <c r="O47" s="123">
        <f t="shared" si="6"/>
        <v>109334.41744645183</v>
      </c>
      <c r="P47" s="67">
        <v>187010</v>
      </c>
      <c r="Q47" s="67">
        <f t="shared" si="7"/>
        <v>99660</v>
      </c>
      <c r="R47" s="87" t="s">
        <v>139</v>
      </c>
      <c r="T47" s="76">
        <f t="shared" si="5"/>
        <v>1.0220941527317675</v>
      </c>
      <c r="U47" s="61">
        <v>781655</v>
      </c>
    </row>
    <row r="48" spans="1:21" s="3" customFormat="1" ht="18.649999999999999" customHeight="1" x14ac:dyDescent="0.35">
      <c r="A48" s="63">
        <v>46</v>
      </c>
      <c r="B48" s="64" t="s">
        <v>84</v>
      </c>
      <c r="C48" s="80">
        <f t="shared" si="2"/>
        <v>886419.33070984727</v>
      </c>
      <c r="D48" s="107">
        <v>73</v>
      </c>
      <c r="E48" s="119">
        <f t="shared" si="3"/>
        <v>82.353799687041317</v>
      </c>
      <c r="F48" s="66">
        <v>5</v>
      </c>
      <c r="G48" s="118">
        <f t="shared" si="4"/>
        <v>5.6406712114411865</v>
      </c>
      <c r="H48" s="66"/>
      <c r="I48" s="66"/>
      <c r="J48" s="66">
        <v>0</v>
      </c>
      <c r="K48" s="66"/>
      <c r="L48" s="66"/>
      <c r="M48" s="67">
        <v>40824</v>
      </c>
      <c r="N48" s="67"/>
      <c r="O48" s="123">
        <f t="shared" si="6"/>
        <v>46054.952307174994</v>
      </c>
      <c r="P48" s="67">
        <v>89570</v>
      </c>
      <c r="Q48" s="67">
        <f t="shared" si="7"/>
        <v>48746</v>
      </c>
      <c r="R48" s="87" t="s">
        <v>148</v>
      </c>
      <c r="T48" s="76">
        <f t="shared" si="5"/>
        <v>1.0220941527317675</v>
      </c>
      <c r="U48" s="67">
        <v>867258</v>
      </c>
    </row>
    <row r="49" spans="1:21" s="3" customFormat="1" ht="18.649999999999999" customHeight="1" x14ac:dyDescent="0.35">
      <c r="A49" s="63">
        <v>47</v>
      </c>
      <c r="B49" s="64" t="s">
        <v>91</v>
      </c>
      <c r="C49" s="80">
        <f t="shared" si="2"/>
        <v>1280409.0300458199</v>
      </c>
      <c r="D49" s="107">
        <v>299</v>
      </c>
      <c r="E49" s="119">
        <f t="shared" si="3"/>
        <v>233.51912785971228</v>
      </c>
      <c r="F49" s="66">
        <v>6</v>
      </c>
      <c r="G49" s="118">
        <f t="shared" si="4"/>
        <v>4.6860025657467341</v>
      </c>
      <c r="H49" s="66"/>
      <c r="I49" s="66"/>
      <c r="J49" s="66">
        <v>0</v>
      </c>
      <c r="K49" s="66"/>
      <c r="L49" s="66"/>
      <c r="M49" s="67">
        <v>54280</v>
      </c>
      <c r="N49" s="67"/>
      <c r="O49" s="123">
        <f t="shared" si="6"/>
        <v>42392.70321145546</v>
      </c>
      <c r="P49" s="67">
        <v>152690</v>
      </c>
      <c r="Q49" s="67">
        <f t="shared" si="7"/>
        <v>98410</v>
      </c>
      <c r="R49" s="87" t="s">
        <v>134</v>
      </c>
      <c r="T49" s="76">
        <f t="shared" si="5"/>
        <v>1.0220941527317675</v>
      </c>
      <c r="U49" s="65">
        <v>1252731</v>
      </c>
    </row>
    <row r="50" spans="1:21" s="3" customFormat="1" ht="18.649999999999999" customHeight="1" x14ac:dyDescent="0.35">
      <c r="A50" s="63">
        <v>48</v>
      </c>
      <c r="B50" s="64" t="s">
        <v>75</v>
      </c>
      <c r="C50" s="80">
        <f t="shared" si="2"/>
        <v>1220866.9351784308</v>
      </c>
      <c r="D50" s="107">
        <v>39</v>
      </c>
      <c r="E50" s="119">
        <f t="shared" si="3"/>
        <v>31.944513260407135</v>
      </c>
      <c r="F50" s="66">
        <v>5</v>
      </c>
      <c r="G50" s="118">
        <f t="shared" si="4"/>
        <v>4.0954504180009152</v>
      </c>
      <c r="H50" s="66"/>
      <c r="I50" s="66"/>
      <c r="J50" s="66">
        <v>0</v>
      </c>
      <c r="K50" s="66"/>
      <c r="L50" s="66"/>
      <c r="M50" s="67">
        <v>52402</v>
      </c>
      <c r="N50" s="67"/>
      <c r="O50" s="123">
        <f t="shared" si="6"/>
        <v>42921.958560816784</v>
      </c>
      <c r="P50" s="67">
        <v>121410</v>
      </c>
      <c r="Q50" s="67">
        <f t="shared" si="7"/>
        <v>69008</v>
      </c>
      <c r="R50" s="87" t="s">
        <v>127</v>
      </c>
      <c r="T50" s="76">
        <f t="shared" si="5"/>
        <v>1.0220941527317675</v>
      </c>
      <c r="U50" s="65">
        <v>1194476</v>
      </c>
    </row>
    <row r="51" spans="1:21" s="3" customFormat="1" ht="18.649999999999999" customHeight="1" x14ac:dyDescent="0.35">
      <c r="A51" s="63">
        <v>49</v>
      </c>
      <c r="B51" s="64" t="s">
        <v>80</v>
      </c>
      <c r="C51" s="80">
        <f t="shared" si="2"/>
        <v>612087.21592833532</v>
      </c>
      <c r="D51" s="107">
        <v>61</v>
      </c>
      <c r="E51" s="119">
        <f t="shared" si="3"/>
        <v>99.659000241465634</v>
      </c>
      <c r="F51" s="66">
        <v>2</v>
      </c>
      <c r="G51" s="118">
        <f t="shared" si="4"/>
        <v>3.2675082046382173</v>
      </c>
      <c r="H51" s="66"/>
      <c r="I51" s="66"/>
      <c r="J51" s="66">
        <v>0</v>
      </c>
      <c r="K51" s="66"/>
      <c r="L51" s="66"/>
      <c r="M51" s="67">
        <v>61279</v>
      </c>
      <c r="N51" s="67"/>
      <c r="O51" s="123">
        <f t="shared" si="6"/>
        <v>100114.81763601267</v>
      </c>
      <c r="P51" s="67">
        <v>101730</v>
      </c>
      <c r="Q51" s="67">
        <f t="shared" si="7"/>
        <v>40451</v>
      </c>
      <c r="R51" s="87" t="s">
        <v>169</v>
      </c>
      <c r="T51" s="76">
        <f t="shared" si="5"/>
        <v>1.0220941527317675</v>
      </c>
      <c r="U51" s="65">
        <v>598856</v>
      </c>
    </row>
    <row r="52" spans="1:21" s="3" customFormat="1" ht="18.649999999999999" customHeight="1" x14ac:dyDescent="0.35">
      <c r="A52" s="63">
        <v>50</v>
      </c>
      <c r="B52" s="64" t="s">
        <v>106</v>
      </c>
      <c r="C52" s="80">
        <f t="shared" si="2"/>
        <v>1315180.6731217545</v>
      </c>
      <c r="D52" s="107">
        <v>19</v>
      </c>
      <c r="E52" s="119">
        <f t="shared" si="3"/>
        <v>14.446684313647188</v>
      </c>
      <c r="F52" s="66">
        <f>13-9</f>
        <v>4</v>
      </c>
      <c r="G52" s="118">
        <f t="shared" si="4"/>
        <v>3.0414072239257233</v>
      </c>
      <c r="H52" s="66"/>
      <c r="I52" s="66"/>
      <c r="J52" s="66">
        <v>0</v>
      </c>
      <c r="K52" s="66"/>
      <c r="L52" s="66"/>
      <c r="M52" s="67">
        <v>53999</v>
      </c>
      <c r="N52" s="67"/>
      <c r="O52" s="123">
        <f t="shared" si="6"/>
        <v>41058.237171191286</v>
      </c>
      <c r="P52" s="67">
        <v>143450</v>
      </c>
      <c r="Q52" s="67">
        <f t="shared" si="7"/>
        <v>89451</v>
      </c>
      <c r="R52" s="87" t="s">
        <v>170</v>
      </c>
      <c r="T52" s="76">
        <f t="shared" si="5"/>
        <v>1.0220941527317675</v>
      </c>
      <c r="U52" s="40">
        <v>1286751</v>
      </c>
    </row>
    <row r="53" spans="1:21" s="3" customFormat="1" ht="18.649999999999999" customHeight="1" x14ac:dyDescent="0.35">
      <c r="A53" s="63">
        <v>51</v>
      </c>
      <c r="B53" s="64" t="s">
        <v>90</v>
      </c>
      <c r="C53" s="80">
        <f t="shared" si="2"/>
        <v>873002.30076693732</v>
      </c>
      <c r="D53" s="107">
        <v>45</v>
      </c>
      <c r="E53" s="119">
        <f t="shared" si="3"/>
        <v>51.54625590387019</v>
      </c>
      <c r="F53" s="66">
        <v>2</v>
      </c>
      <c r="G53" s="118">
        <f t="shared" si="4"/>
        <v>2.2909447068386748</v>
      </c>
      <c r="H53" s="66"/>
      <c r="I53" s="66"/>
      <c r="J53" s="66">
        <v>0</v>
      </c>
      <c r="K53" s="66"/>
      <c r="L53" s="66"/>
      <c r="M53" s="67">
        <v>32601</v>
      </c>
      <c r="N53" s="67"/>
      <c r="O53" s="123">
        <f t="shared" si="6"/>
        <v>37343.544193823822</v>
      </c>
      <c r="P53" s="67">
        <v>99370</v>
      </c>
      <c r="Q53" s="67">
        <f t="shared" si="7"/>
        <v>66769</v>
      </c>
      <c r="R53" s="87" t="s">
        <v>117</v>
      </c>
      <c r="T53" s="76">
        <f t="shared" si="5"/>
        <v>1.0220941527317675</v>
      </c>
      <c r="U53" s="65">
        <v>854131</v>
      </c>
    </row>
    <row r="54" spans="1:21" s="3" customFormat="1" ht="18.649999999999999" customHeight="1" x14ac:dyDescent="0.35">
      <c r="A54" s="63">
        <v>52</v>
      </c>
      <c r="B54" s="69" t="s">
        <v>69</v>
      </c>
      <c r="C54" s="80">
        <f t="shared" si="2"/>
        <v>1399083.3600253526</v>
      </c>
      <c r="D54" s="107">
        <v>1757</v>
      </c>
      <c r="E54" s="119">
        <f t="shared" si="3"/>
        <v>1255.8222406191448</v>
      </c>
      <c r="F54" s="66">
        <v>3</v>
      </c>
      <c r="G54" s="118">
        <f t="shared" si="4"/>
        <v>2.1442610824458934</v>
      </c>
      <c r="H54" s="66"/>
      <c r="I54" s="66"/>
      <c r="J54" s="66">
        <v>13</v>
      </c>
      <c r="K54" s="66"/>
      <c r="L54" s="66"/>
      <c r="M54" s="67">
        <v>300626</v>
      </c>
      <c r="N54" s="67"/>
      <c r="O54" s="123">
        <f t="shared" si="6"/>
        <v>214873.54405712639</v>
      </c>
      <c r="P54" s="67">
        <v>366860</v>
      </c>
      <c r="Q54" s="67">
        <f t="shared" si="7"/>
        <v>66234</v>
      </c>
      <c r="R54" s="87" t="s">
        <v>119</v>
      </c>
      <c r="T54" s="76">
        <f t="shared" si="5"/>
        <v>1.0220941527317675</v>
      </c>
      <c r="U54" s="65">
        <v>1368840</v>
      </c>
    </row>
    <row r="55" spans="1:21" s="3" customFormat="1" ht="18.649999999999999" customHeight="1" x14ac:dyDescent="0.35">
      <c r="A55" s="63">
        <v>53</v>
      </c>
      <c r="B55" s="64" t="s">
        <v>99</v>
      </c>
      <c r="C55" s="80">
        <f t="shared" si="2"/>
        <v>1496065.7858014591</v>
      </c>
      <c r="D55" s="107">
        <v>16</v>
      </c>
      <c r="E55" s="119">
        <f t="shared" si="3"/>
        <v>10.694716871309653</v>
      </c>
      <c r="F55" s="66">
        <f>13-10</f>
        <v>3</v>
      </c>
      <c r="G55" s="118">
        <f t="shared" si="4"/>
        <v>2.0052594133705601</v>
      </c>
      <c r="H55" s="66"/>
      <c r="I55" s="66"/>
      <c r="J55" s="66">
        <v>0</v>
      </c>
      <c r="K55" s="66"/>
      <c r="L55" s="66"/>
      <c r="M55" s="67">
        <v>52784</v>
      </c>
      <c r="N55" s="67"/>
      <c r="O55" s="123">
        <f t="shared" si="6"/>
        <v>35281.870958450549</v>
      </c>
      <c r="P55" s="67">
        <v>140410</v>
      </c>
      <c r="Q55" s="67">
        <f t="shared" si="7"/>
        <v>87626</v>
      </c>
      <c r="R55" s="87" t="s">
        <v>144</v>
      </c>
      <c r="T55" s="76">
        <f t="shared" si="5"/>
        <v>1.0220941527317675</v>
      </c>
      <c r="U55" s="40">
        <v>1463726</v>
      </c>
    </row>
    <row r="56" spans="1:21" s="3" customFormat="1" ht="18.649999999999999" customHeight="1" x14ac:dyDescent="0.35">
      <c r="A56" s="63">
        <v>54</v>
      </c>
      <c r="B56" s="70" t="s">
        <v>25</v>
      </c>
      <c r="C56" s="80">
        <f t="shared" si="2"/>
        <v>839169.96221736306</v>
      </c>
      <c r="D56" s="108">
        <v>6</v>
      </c>
      <c r="E56" s="119">
        <f t="shared" si="3"/>
        <v>7.1499222686022108</v>
      </c>
      <c r="F56" s="68">
        <f>2-1</f>
        <v>1</v>
      </c>
      <c r="G56" s="118">
        <f t="shared" si="4"/>
        <v>1.1916537114337018</v>
      </c>
      <c r="H56" s="68"/>
      <c r="I56" s="66"/>
      <c r="J56" s="68">
        <v>0</v>
      </c>
      <c r="K56" s="66"/>
      <c r="L56" s="66"/>
      <c r="M56" s="67">
        <v>31478</v>
      </c>
      <c r="N56" s="67"/>
      <c r="O56" s="123">
        <f t="shared" si="6"/>
        <v>37510.875528510071</v>
      </c>
      <c r="P56" s="67">
        <v>89510</v>
      </c>
      <c r="Q56" s="67">
        <f t="shared" si="7"/>
        <v>58032</v>
      </c>
      <c r="R56" s="87" t="s">
        <v>130</v>
      </c>
      <c r="T56" s="76">
        <f t="shared" si="5"/>
        <v>1.0220941527317675</v>
      </c>
      <c r="U56" s="44">
        <v>821030</v>
      </c>
    </row>
    <row r="57" spans="1:21" s="3" customFormat="1" ht="18.649999999999999" customHeight="1" x14ac:dyDescent="0.35">
      <c r="A57" s="63">
        <v>55</v>
      </c>
      <c r="B57" s="70" t="s">
        <v>18</v>
      </c>
      <c r="C57" s="80">
        <f t="shared" si="2"/>
        <v>1819729.2748645698</v>
      </c>
      <c r="D57" s="107">
        <v>31</v>
      </c>
      <c r="E57" s="119">
        <f t="shared" si="3"/>
        <v>17.035501065018103</v>
      </c>
      <c r="F57" s="66">
        <f>12-10</f>
        <v>2</v>
      </c>
      <c r="G57" s="118">
        <f t="shared" si="4"/>
        <v>1.0990645848398777</v>
      </c>
      <c r="H57" s="66"/>
      <c r="I57" s="66"/>
      <c r="J57" s="66">
        <v>0</v>
      </c>
      <c r="K57" s="66"/>
      <c r="L57" s="66"/>
      <c r="M57" s="67">
        <v>44738</v>
      </c>
      <c r="N57" s="67"/>
      <c r="O57" s="123">
        <f t="shared" si="6"/>
        <v>24584.975698283226</v>
      </c>
      <c r="P57" s="67">
        <v>143210</v>
      </c>
      <c r="Q57" s="67">
        <f t="shared" si="7"/>
        <v>98472</v>
      </c>
      <c r="R57" s="87" t="s">
        <v>152</v>
      </c>
      <c r="T57" s="76">
        <f t="shared" si="5"/>
        <v>1.0220941527317675</v>
      </c>
      <c r="U57" s="40">
        <v>1780393</v>
      </c>
    </row>
    <row r="58" spans="1:21" s="3" customFormat="1" ht="18.649999999999999" customHeight="1" x14ac:dyDescent="0.35">
      <c r="A58" s="63">
        <v>56</v>
      </c>
      <c r="B58" s="64" t="s">
        <v>68</v>
      </c>
      <c r="C58" s="80">
        <f t="shared" si="2"/>
        <v>1843806.7468204719</v>
      </c>
      <c r="D58" s="107">
        <v>5818</v>
      </c>
      <c r="E58" s="119">
        <f t="shared" si="3"/>
        <v>3155.4283061566907</v>
      </c>
      <c r="F58" s="66">
        <v>2</v>
      </c>
      <c r="G58" s="118">
        <f t="shared" si="4"/>
        <v>1.0847123775031595</v>
      </c>
      <c r="H58" s="66"/>
      <c r="I58" s="66"/>
      <c r="J58" s="66">
        <v>13</v>
      </c>
      <c r="K58" s="66"/>
      <c r="L58" s="66"/>
      <c r="M58" s="67">
        <v>294105</v>
      </c>
      <c r="N58" s="67"/>
      <c r="O58" s="123">
        <f t="shared" si="6"/>
        <v>159509.66689278334</v>
      </c>
      <c r="P58" s="67">
        <v>373760</v>
      </c>
      <c r="Q58" s="67">
        <f t="shared" si="7"/>
        <v>79655</v>
      </c>
      <c r="R58" s="87" t="s">
        <v>118</v>
      </c>
      <c r="T58" s="76">
        <f t="shared" si="5"/>
        <v>1.0220941527317675</v>
      </c>
      <c r="U58" s="67">
        <v>1803950</v>
      </c>
    </row>
    <row r="59" spans="1:21" s="3" customFormat="1" ht="18.649999999999999" customHeight="1" x14ac:dyDescent="0.35">
      <c r="A59" s="63">
        <v>57</v>
      </c>
      <c r="B59" s="64" t="s">
        <v>88</v>
      </c>
      <c r="C59" s="80">
        <f t="shared" si="2"/>
        <v>1877763.7808566794</v>
      </c>
      <c r="D59" s="107">
        <v>38</v>
      </c>
      <c r="E59" s="119">
        <f t="shared" si="3"/>
        <v>20.236837235545952</v>
      </c>
      <c r="F59" s="66">
        <v>1</v>
      </c>
      <c r="G59" s="118">
        <f t="shared" si="4"/>
        <v>0.53254834830384079</v>
      </c>
      <c r="H59" s="66"/>
      <c r="I59" s="66"/>
      <c r="J59" s="66">
        <v>0</v>
      </c>
      <c r="K59" s="66"/>
      <c r="L59" s="66"/>
      <c r="M59" s="67">
        <v>67221</v>
      </c>
      <c r="N59" s="67"/>
      <c r="O59" s="123">
        <f t="shared" si="6"/>
        <v>35798.432521332492</v>
      </c>
      <c r="P59" s="67">
        <v>181840</v>
      </c>
      <c r="Q59" s="67">
        <f t="shared" si="7"/>
        <v>114619</v>
      </c>
      <c r="R59" s="87" t="s">
        <v>118</v>
      </c>
      <c r="T59" s="76">
        <f t="shared" si="5"/>
        <v>1.0220941527317675</v>
      </c>
      <c r="U59" s="67">
        <v>1837173</v>
      </c>
    </row>
    <row r="60" spans="1:21" s="3" customFormat="1" ht="18.649999999999999" customHeight="1" x14ac:dyDescent="0.35">
      <c r="A60" s="63">
        <v>58</v>
      </c>
      <c r="B60" s="64" t="s">
        <v>7</v>
      </c>
      <c r="C60" s="80">
        <f t="shared" si="2"/>
        <v>320840.46501326549</v>
      </c>
      <c r="D60" s="107">
        <v>6</v>
      </c>
      <c r="E60" s="119">
        <f t="shared" si="3"/>
        <v>18.700883006611786</v>
      </c>
      <c r="F60" s="68">
        <v>0</v>
      </c>
      <c r="G60" s="118">
        <f t="shared" si="4"/>
        <v>0</v>
      </c>
      <c r="H60" s="66"/>
      <c r="I60" s="66"/>
      <c r="J60" s="66">
        <v>0</v>
      </c>
      <c r="K60" s="66"/>
      <c r="L60" s="66"/>
      <c r="M60" s="67">
        <v>15083</v>
      </c>
      <c r="N60" s="67"/>
      <c r="O60" s="123">
        <f t="shared" si="6"/>
        <v>47010.903064787599</v>
      </c>
      <c r="P60" s="67">
        <v>41290</v>
      </c>
      <c r="Q60" s="67">
        <f t="shared" si="7"/>
        <v>26207</v>
      </c>
      <c r="R60" s="87" t="s">
        <v>148</v>
      </c>
      <c r="T60" s="76">
        <f t="shared" si="5"/>
        <v>1.0220941527317675</v>
      </c>
      <c r="U60" s="67">
        <v>313905</v>
      </c>
    </row>
    <row r="61" spans="1:21" s="3" customFormat="1" ht="18.649999999999999" customHeight="1" x14ac:dyDescent="0.35">
      <c r="A61" s="63">
        <v>59</v>
      </c>
      <c r="B61" s="64" t="s">
        <v>8</v>
      </c>
      <c r="C61" s="80">
        <f t="shared" si="2"/>
        <v>542058.43505391828</v>
      </c>
      <c r="D61" s="66">
        <v>0</v>
      </c>
      <c r="E61" s="119">
        <f t="shared" si="3"/>
        <v>0</v>
      </c>
      <c r="F61" s="66">
        <v>0</v>
      </c>
      <c r="G61" s="118">
        <f t="shared" si="4"/>
        <v>0</v>
      </c>
      <c r="H61" s="66"/>
      <c r="I61" s="66"/>
      <c r="J61" s="66">
        <v>0</v>
      </c>
      <c r="K61" s="66"/>
      <c r="L61" s="66"/>
      <c r="M61" s="67">
        <v>51877</v>
      </c>
      <c r="N61" s="67"/>
      <c r="O61" s="123">
        <f t="shared" si="6"/>
        <v>95703.703964757631</v>
      </c>
      <c r="P61" s="67">
        <v>101970</v>
      </c>
      <c r="Q61" s="67">
        <f t="shared" si="7"/>
        <v>50093</v>
      </c>
      <c r="R61" s="87" t="s">
        <v>148</v>
      </c>
      <c r="T61" s="76">
        <f t="shared" si="5"/>
        <v>1.0220941527317675</v>
      </c>
      <c r="U61" s="65">
        <v>530341</v>
      </c>
    </row>
    <row r="62" spans="1:21" s="3" customFormat="1" ht="18.649999999999999" customHeight="1" x14ac:dyDescent="0.35">
      <c r="A62" s="63">
        <v>60</v>
      </c>
      <c r="B62" s="64" t="s">
        <v>11</v>
      </c>
      <c r="C62" s="80">
        <f t="shared" si="2"/>
        <v>470363.6407105485</v>
      </c>
      <c r="D62" s="107">
        <v>2</v>
      </c>
      <c r="E62" s="119">
        <f t="shared" si="3"/>
        <v>4.2520293383619681</v>
      </c>
      <c r="F62" s="66">
        <v>0</v>
      </c>
      <c r="G62" s="118">
        <f t="shared" si="4"/>
        <v>0</v>
      </c>
      <c r="H62" s="66"/>
      <c r="I62" s="66"/>
      <c r="J62" s="66">
        <v>0</v>
      </c>
      <c r="K62" s="66"/>
      <c r="L62" s="66"/>
      <c r="M62" s="67">
        <v>32666</v>
      </c>
      <c r="N62" s="67"/>
      <c r="O62" s="123">
        <f t="shared" si="6"/>
        <v>69448.395183466026</v>
      </c>
      <c r="P62" s="67">
        <v>63810</v>
      </c>
      <c r="Q62" s="67">
        <f t="shared" si="7"/>
        <v>31144</v>
      </c>
      <c r="R62" s="87" t="s">
        <v>130</v>
      </c>
      <c r="T62" s="76">
        <f t="shared" si="5"/>
        <v>1.0220941527317675</v>
      </c>
      <c r="U62" s="65">
        <v>460196</v>
      </c>
    </row>
    <row r="63" spans="1:21" ht="18.649999999999999" customHeight="1" x14ac:dyDescent="0.35">
      <c r="A63" s="63">
        <v>61</v>
      </c>
      <c r="B63" s="71" t="s">
        <v>20</v>
      </c>
      <c r="C63" s="80">
        <f t="shared" si="2"/>
        <v>1349495.4401114183</v>
      </c>
      <c r="D63" s="107">
        <v>104</v>
      </c>
      <c r="E63" s="119">
        <f t="shared" si="3"/>
        <v>77.065840245753961</v>
      </c>
      <c r="F63" s="68">
        <f>5-5</f>
        <v>0</v>
      </c>
      <c r="G63" s="118">
        <f t="shared" si="4"/>
        <v>0</v>
      </c>
      <c r="H63" s="66"/>
      <c r="I63" s="66"/>
      <c r="J63" s="66">
        <v>0</v>
      </c>
      <c r="K63" s="66"/>
      <c r="L63" s="66"/>
      <c r="M63" s="67">
        <v>133609</v>
      </c>
      <c r="N63" s="67"/>
      <c r="O63" s="123">
        <f t="shared" si="6"/>
        <v>99006.633167259046</v>
      </c>
      <c r="P63" s="67">
        <v>337450</v>
      </c>
      <c r="Q63" s="67">
        <f t="shared" si="7"/>
        <v>203841</v>
      </c>
      <c r="R63" s="87" t="s">
        <v>148</v>
      </c>
      <c r="T63" s="76">
        <f t="shared" si="5"/>
        <v>1.0220941527317675</v>
      </c>
      <c r="U63" s="40">
        <v>1320324</v>
      </c>
    </row>
    <row r="64" spans="1:21" ht="18.649999999999999" customHeight="1" x14ac:dyDescent="0.35">
      <c r="A64" s="63">
        <v>62</v>
      </c>
      <c r="B64" s="71" t="s">
        <v>23</v>
      </c>
      <c r="C64" s="80">
        <f t="shared" si="2"/>
        <v>1901552.0001673587</v>
      </c>
      <c r="D64" s="107">
        <v>79</v>
      </c>
      <c r="E64" s="119">
        <f t="shared" si="3"/>
        <v>41.545011649982271</v>
      </c>
      <c r="F64" s="68">
        <f>31-31</f>
        <v>0</v>
      </c>
      <c r="G64" s="118">
        <f t="shared" si="4"/>
        <v>0</v>
      </c>
      <c r="H64" s="66"/>
      <c r="I64" s="66"/>
      <c r="J64" s="66">
        <v>0</v>
      </c>
      <c r="K64" s="66"/>
      <c r="L64" s="66"/>
      <c r="M64" s="85">
        <v>36845</v>
      </c>
      <c r="N64" s="85"/>
      <c r="O64" s="123">
        <f t="shared" si="6"/>
        <v>19376.277901817681</v>
      </c>
      <c r="P64" s="67">
        <v>157300</v>
      </c>
      <c r="Q64" s="67">
        <f t="shared" si="7"/>
        <v>120455</v>
      </c>
      <c r="R64" s="87" t="s">
        <v>148</v>
      </c>
      <c r="T64" s="76">
        <f t="shared" si="5"/>
        <v>1.0220941527317675</v>
      </c>
      <c r="U64" s="40">
        <v>1860447</v>
      </c>
    </row>
    <row r="65" spans="1:21" ht="18.649999999999999" customHeight="1" x14ac:dyDescent="0.35">
      <c r="A65" s="63">
        <v>63</v>
      </c>
      <c r="B65" s="70" t="s">
        <v>24</v>
      </c>
      <c r="C65" s="80">
        <f t="shared" si="2"/>
        <v>802150.73409957124</v>
      </c>
      <c r="D65" s="107">
        <v>2</v>
      </c>
      <c r="E65" s="119">
        <f t="shared" si="3"/>
        <v>2.4932969764654476</v>
      </c>
      <c r="F65" s="66">
        <f>2-2</f>
        <v>0</v>
      </c>
      <c r="G65" s="118">
        <f t="shared" si="4"/>
        <v>0</v>
      </c>
      <c r="H65" s="66"/>
      <c r="I65" s="66"/>
      <c r="J65" s="66">
        <v>0</v>
      </c>
      <c r="K65" s="66"/>
      <c r="L65" s="66"/>
      <c r="M65" s="67">
        <v>32850</v>
      </c>
      <c r="N65" s="67"/>
      <c r="O65" s="123">
        <f t="shared" si="6"/>
        <v>40952.40283844497</v>
      </c>
      <c r="P65" s="67">
        <v>83470</v>
      </c>
      <c r="Q65" s="67">
        <f t="shared" si="7"/>
        <v>50620</v>
      </c>
      <c r="R65" s="87" t="s">
        <v>130</v>
      </c>
      <c r="T65" s="76">
        <f t="shared" si="5"/>
        <v>1.0220941527317675</v>
      </c>
      <c r="U65" s="40">
        <v>784811</v>
      </c>
    </row>
    <row r="66" spans="1:21" s="10" customFormat="1" ht="37.75" customHeight="1" x14ac:dyDescent="0.35">
      <c r="A66" s="127" t="s">
        <v>31</v>
      </c>
      <c r="B66" s="127"/>
      <c r="C66" s="79">
        <f>SUM(C3:C65)</f>
        <v>98246744.99999994</v>
      </c>
      <c r="D66" s="54">
        <f>SUM(D3:D65)</f>
        <v>180341</v>
      </c>
      <c r="E66" s="120">
        <f>SUM(E3:E65)</f>
        <v>52773.28333331515</v>
      </c>
      <c r="F66" s="62">
        <f t="shared" ref="F66:J66" si="8">SUM(F3:F65)</f>
        <v>56078</v>
      </c>
      <c r="G66" s="122">
        <f>SUM(G3:G65)</f>
        <v>17758.073887105209</v>
      </c>
      <c r="H66" s="62"/>
      <c r="I66" s="62"/>
      <c r="J66" s="62">
        <f t="shared" si="8"/>
        <v>2332</v>
      </c>
      <c r="K66" s="54">
        <v>54332</v>
      </c>
      <c r="L66" s="62"/>
      <c r="M66" s="54">
        <f>SUM(M3:M65)</f>
        <v>6481682</v>
      </c>
      <c r="N66" s="54"/>
      <c r="O66" s="124">
        <f>SUM(O3:O65)</f>
        <v>3471705.9844383043</v>
      </c>
      <c r="P66" s="54">
        <f>SUM(P3:P65)</f>
        <v>15941730</v>
      </c>
      <c r="Q66" s="54">
        <f>SUM(Q3:Q65)</f>
        <v>9460048</v>
      </c>
      <c r="R66" s="67"/>
      <c r="U66" s="75">
        <f>SUM(U3:U65)</f>
        <v>96122989</v>
      </c>
    </row>
    <row r="67" spans="1:21" x14ac:dyDescent="0.35">
      <c r="U67" s="1">
        <v>98246745</v>
      </c>
    </row>
    <row r="69" spans="1:21" x14ac:dyDescent="0.35">
      <c r="A69" s="98" t="s">
        <v>173</v>
      </c>
      <c r="B69" s="98"/>
      <c r="C69" s="98"/>
      <c r="D69" s="110"/>
      <c r="E69" s="99"/>
      <c r="F69" s="115"/>
      <c r="G69" s="115"/>
      <c r="H69" s="99"/>
    </row>
    <row r="70" spans="1:21" x14ac:dyDescent="0.35">
      <c r="A70" s="91" t="s">
        <v>27</v>
      </c>
      <c r="B70" s="100"/>
      <c r="C70" s="84"/>
      <c r="D70" s="88"/>
      <c r="E70" s="4"/>
      <c r="F70" s="93"/>
      <c r="G70" s="117"/>
      <c r="H70" s="93"/>
    </row>
    <row r="71" spans="1:21" x14ac:dyDescent="0.35">
      <c r="A71" s="91" t="s">
        <v>28</v>
      </c>
      <c r="B71" s="100"/>
      <c r="C71" s="84"/>
      <c r="D71" s="88"/>
      <c r="E71" s="4"/>
      <c r="F71" s="93"/>
      <c r="G71" s="117"/>
      <c r="H71" s="93"/>
    </row>
    <row r="72" spans="1:21" x14ac:dyDescent="0.35">
      <c r="A72" s="91" t="s">
        <v>30</v>
      </c>
      <c r="B72" s="100"/>
      <c r="C72" s="84"/>
      <c r="D72" s="88"/>
      <c r="E72" s="4"/>
      <c r="F72" s="93"/>
      <c r="G72" s="117"/>
      <c r="H72" s="93"/>
    </row>
    <row r="73" spans="1:21" x14ac:dyDescent="0.35">
      <c r="A73" s="91" t="s">
        <v>29</v>
      </c>
      <c r="B73" s="100"/>
      <c r="C73" s="84"/>
      <c r="D73" s="88"/>
      <c r="E73" s="4"/>
      <c r="F73" s="93"/>
      <c r="G73" s="117"/>
      <c r="H73" s="93"/>
    </row>
    <row r="74" spans="1:21" x14ac:dyDescent="0.35">
      <c r="A74" s="101"/>
      <c r="B74" s="91"/>
      <c r="C74" s="84"/>
      <c r="D74" s="111"/>
      <c r="E74" s="92"/>
      <c r="F74" s="93"/>
      <c r="G74" s="117"/>
      <c r="H74" s="93"/>
    </row>
    <row r="75" spans="1:21" x14ac:dyDescent="0.35">
      <c r="A75" s="102" t="s">
        <v>32</v>
      </c>
      <c r="B75" s="103"/>
      <c r="C75" s="84"/>
      <c r="D75" s="111"/>
      <c r="E75" s="92"/>
      <c r="F75" s="93"/>
      <c r="G75" s="117"/>
      <c r="H75" s="93"/>
    </row>
    <row r="76" spans="1:21" x14ac:dyDescent="0.35">
      <c r="A76" s="103" t="s">
        <v>184</v>
      </c>
      <c r="B76" s="103"/>
      <c r="C76" s="84"/>
      <c r="D76" s="111"/>
      <c r="E76" s="92"/>
      <c r="F76" s="93"/>
      <c r="G76" s="117"/>
      <c r="H76" s="93"/>
    </row>
    <row r="77" spans="1:21" x14ac:dyDescent="0.35">
      <c r="A77" s="104" t="s">
        <v>174</v>
      </c>
      <c r="B77" s="105"/>
      <c r="C77" s="84"/>
      <c r="D77" s="111"/>
      <c r="E77" s="92"/>
      <c r="F77" s="93"/>
      <c r="G77" s="117"/>
      <c r="H77" s="93"/>
    </row>
    <row r="78" spans="1:21" x14ac:dyDescent="0.35">
      <c r="A78" s="104" t="s">
        <v>175</v>
      </c>
      <c r="B78" s="91"/>
      <c r="C78" s="84"/>
      <c r="D78" s="111"/>
      <c r="E78" s="92"/>
      <c r="F78" s="93"/>
      <c r="G78" s="117"/>
      <c r="H78" s="93"/>
    </row>
    <row r="79" spans="1:21" x14ac:dyDescent="0.35">
      <c r="A79" s="104" t="s">
        <v>176</v>
      </c>
      <c r="B79" s="91"/>
      <c r="C79" s="84"/>
      <c r="D79" s="111"/>
      <c r="E79" s="92"/>
      <c r="F79" s="93"/>
      <c r="G79" s="117"/>
      <c r="H79" s="93"/>
    </row>
    <row r="80" spans="1:21" ht="18" customHeight="1" x14ac:dyDescent="0.35">
      <c r="A80" s="104" t="s">
        <v>177</v>
      </c>
      <c r="B80" s="91"/>
      <c r="C80" s="84"/>
      <c r="D80" s="111"/>
      <c r="E80" s="92"/>
      <c r="F80" s="93"/>
      <c r="G80" s="117"/>
      <c r="H80" s="93"/>
    </row>
    <row r="81" spans="1:18" ht="15.65" customHeight="1" x14ac:dyDescent="0.35">
      <c r="A81" s="104" t="s">
        <v>172</v>
      </c>
      <c r="B81" s="91"/>
      <c r="C81" s="84"/>
      <c r="D81" s="111"/>
      <c r="E81" s="92"/>
      <c r="F81" s="93"/>
      <c r="G81" s="117"/>
      <c r="H81" s="93"/>
    </row>
    <row r="82" spans="1:18" ht="15.65" customHeight="1" x14ac:dyDescent="0.35">
      <c r="A82" s="104" t="s">
        <v>251</v>
      </c>
      <c r="B82" s="91"/>
      <c r="C82" s="84"/>
      <c r="D82" s="111"/>
      <c r="E82" s="92"/>
      <c r="F82" s="93"/>
      <c r="G82" s="117"/>
      <c r="H82" s="93"/>
    </row>
    <row r="83" spans="1:18" ht="15.65" customHeight="1" x14ac:dyDescent="0.35">
      <c r="A83" s="104" t="s">
        <v>243</v>
      </c>
      <c r="B83" s="91"/>
      <c r="C83" s="84"/>
      <c r="D83" s="111"/>
      <c r="E83" s="92"/>
      <c r="F83" s="93"/>
      <c r="G83" s="117"/>
      <c r="H83" s="93"/>
    </row>
    <row r="84" spans="1:18" ht="15.65" customHeight="1" x14ac:dyDescent="0.35">
      <c r="A84" s="97" t="s">
        <v>244</v>
      </c>
      <c r="B84" s="91"/>
      <c r="C84" s="84"/>
      <c r="D84" s="111"/>
      <c r="E84" s="92"/>
      <c r="F84" s="93"/>
      <c r="G84" s="117"/>
      <c r="H84" s="93"/>
    </row>
    <row r="85" spans="1:18" ht="15.65" customHeight="1" x14ac:dyDescent="0.35">
      <c r="A85" s="97" t="s">
        <v>246</v>
      </c>
      <c r="B85" s="91"/>
      <c r="C85" s="84"/>
      <c r="D85" s="111"/>
      <c r="E85" s="92"/>
      <c r="F85" s="93"/>
      <c r="G85" s="117"/>
      <c r="H85" s="93"/>
    </row>
    <row r="86" spans="1:18" ht="15.65" customHeight="1" x14ac:dyDescent="0.35">
      <c r="A86" s="94" t="s">
        <v>245</v>
      </c>
      <c r="B86" s="89"/>
      <c r="C86" s="95"/>
      <c r="D86" s="112"/>
      <c r="E86" s="95"/>
      <c r="F86" s="95"/>
      <c r="G86" s="117"/>
      <c r="H86" s="93"/>
    </row>
    <row r="87" spans="1:18" ht="15.65" customHeight="1" x14ac:dyDescent="0.35">
      <c r="A87" s="94" t="s">
        <v>247</v>
      </c>
      <c r="B87" s="89"/>
      <c r="C87" s="95"/>
      <c r="D87" s="112"/>
      <c r="E87" s="95"/>
      <c r="F87" s="95"/>
      <c r="G87" s="117"/>
      <c r="H87" s="93"/>
    </row>
    <row r="88" spans="1:18" ht="15.65" customHeight="1" x14ac:dyDescent="0.35">
      <c r="A88" s="94" t="s">
        <v>248</v>
      </c>
      <c r="B88" s="89"/>
      <c r="C88" s="95"/>
      <c r="D88" s="112"/>
      <c r="E88" s="95"/>
      <c r="F88" s="95"/>
      <c r="G88" s="117"/>
      <c r="H88" s="93"/>
    </row>
    <row r="89" spans="1:18" ht="15.65" customHeight="1" x14ac:dyDescent="0.35">
      <c r="A89" s="94" t="s">
        <v>249</v>
      </c>
      <c r="B89" s="89"/>
      <c r="C89" s="95"/>
      <c r="D89" s="112"/>
      <c r="E89" s="95"/>
      <c r="F89" s="95"/>
      <c r="G89" s="117"/>
      <c r="H89" s="93"/>
    </row>
    <row r="90" spans="1:18" ht="15.65" customHeight="1" x14ac:dyDescent="0.35">
      <c r="A90" s="94" t="s">
        <v>183</v>
      </c>
      <c r="B90" s="90"/>
      <c r="C90" s="95"/>
      <c r="D90" s="112"/>
      <c r="E90" s="95"/>
      <c r="F90" s="95"/>
      <c r="G90" s="117"/>
      <c r="H90" s="93"/>
    </row>
    <row r="91" spans="1:18" ht="19.75" customHeight="1" x14ac:dyDescent="0.35">
      <c r="A91" s="94" t="s">
        <v>253</v>
      </c>
      <c r="B91" s="90"/>
      <c r="C91" s="96"/>
      <c r="D91" s="113"/>
      <c r="E91" s="96"/>
      <c r="F91" s="96"/>
      <c r="G91" s="117"/>
    </row>
    <row r="93" spans="1:18" x14ac:dyDescent="0.35">
      <c r="A93" s="13"/>
      <c r="B93" s="72"/>
      <c r="C93" s="13"/>
      <c r="D93" s="114"/>
      <c r="E93" s="13"/>
      <c r="G93" s="13"/>
      <c r="H93" s="9"/>
      <c r="I93" s="9"/>
      <c r="J93" s="6"/>
      <c r="K93" s="6"/>
      <c r="L93" s="6"/>
      <c r="M93" s="6"/>
      <c r="N93" s="88"/>
      <c r="O93" s="1"/>
      <c r="P93" s="1"/>
      <c r="Q93" s="1"/>
      <c r="R93" s="1"/>
    </row>
    <row r="94" spans="1:18" x14ac:dyDescent="0.35">
      <c r="A94" s="13"/>
      <c r="B94" s="72"/>
      <c r="C94" s="13"/>
      <c r="D94" s="114"/>
      <c r="E94" s="13"/>
      <c r="G94" s="13"/>
      <c r="H94" s="9"/>
      <c r="I94" s="9"/>
      <c r="J94" s="6"/>
      <c r="K94" s="6"/>
      <c r="L94" s="6"/>
      <c r="M94" s="6"/>
      <c r="N94" s="88"/>
      <c r="O94" s="1"/>
      <c r="P94" s="1"/>
      <c r="Q94" s="1"/>
      <c r="R94" s="1"/>
    </row>
    <row r="95" spans="1:18" x14ac:dyDescent="0.35">
      <c r="A95" s="13"/>
      <c r="B95" s="72"/>
      <c r="C95" s="13"/>
      <c r="D95" s="114"/>
      <c r="E95" s="13"/>
      <c r="G95" s="13"/>
      <c r="H95" s="9"/>
      <c r="I95" s="9"/>
      <c r="J95" s="6"/>
      <c r="K95" s="6"/>
      <c r="L95" s="6"/>
      <c r="M95" s="6"/>
      <c r="N95" s="88"/>
      <c r="O95" s="1"/>
      <c r="P95" s="1"/>
      <c r="Q95" s="1"/>
      <c r="R95" s="1"/>
    </row>
    <row r="96" spans="1:18" x14ac:dyDescent="0.35">
      <c r="A96" s="13"/>
      <c r="B96" s="72"/>
      <c r="C96" s="13"/>
      <c r="D96" s="114"/>
      <c r="E96" s="13"/>
      <c r="G96" s="13"/>
      <c r="H96" s="9"/>
      <c r="I96" s="9"/>
      <c r="J96" s="6"/>
      <c r="K96" s="6"/>
      <c r="L96" s="6"/>
      <c r="M96" s="6"/>
      <c r="N96" s="88"/>
      <c r="O96" s="1"/>
      <c r="P96" s="1"/>
      <c r="Q96" s="1"/>
      <c r="R96" s="1"/>
    </row>
    <row r="97" spans="1:18" x14ac:dyDescent="0.35">
      <c r="A97" s="13"/>
      <c r="B97" s="72"/>
      <c r="C97" s="13"/>
      <c r="D97" s="114"/>
      <c r="E97" s="13"/>
      <c r="G97" s="13"/>
      <c r="H97" s="9"/>
      <c r="I97" s="9"/>
      <c r="J97" s="6"/>
      <c r="K97" s="6"/>
      <c r="L97" s="6"/>
      <c r="M97" s="6"/>
      <c r="N97" s="88"/>
      <c r="O97" s="1"/>
      <c r="P97" s="1"/>
      <c r="Q97" s="1"/>
      <c r="R97" s="1"/>
    </row>
    <row r="98" spans="1:18" x14ac:dyDescent="0.35">
      <c r="A98" s="13"/>
      <c r="B98" s="72"/>
      <c r="C98" s="13"/>
      <c r="D98" s="114"/>
      <c r="E98" s="13"/>
      <c r="G98" s="13"/>
      <c r="H98" s="9"/>
      <c r="I98" s="9"/>
      <c r="J98" s="6"/>
      <c r="K98" s="6"/>
      <c r="L98" s="6"/>
      <c r="M98" s="6"/>
      <c r="N98" s="88"/>
      <c r="O98" s="1"/>
      <c r="P98" s="1"/>
      <c r="Q98" s="1"/>
      <c r="R98" s="1"/>
    </row>
  </sheetData>
  <sortState ref="A3:N65">
    <sortCondition descending="1" ref="B3:B65"/>
  </sortState>
  <mergeCells count="2">
    <mergeCell ref="A1:R1"/>
    <mergeCell ref="A66:B66"/>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66"/>
  <sheetViews>
    <sheetView view="pageBreakPreview" topLeftCell="A63" zoomScaleNormal="80" zoomScaleSheetLayoutView="100" workbookViewId="0">
      <selection activeCell="A66" sqref="A66:D66"/>
    </sheetView>
  </sheetViews>
  <sheetFormatPr defaultRowHeight="14.5" x14ac:dyDescent="0.35"/>
  <cols>
    <col min="1" max="1" width="5.453125" customWidth="1"/>
    <col min="2" max="2" width="17.54296875" customWidth="1"/>
    <col min="3" max="3" width="55.90625" customWidth="1"/>
    <col min="4" max="4" width="19.54296875" style="106" customWidth="1"/>
  </cols>
  <sheetData>
    <row r="2" spans="1:4" s="81" customFormat="1" ht="97.75" customHeight="1" x14ac:dyDescent="0.35">
      <c r="A2" s="20" t="s">
        <v>0</v>
      </c>
      <c r="B2" s="20" t="s">
        <v>1</v>
      </c>
      <c r="C2" s="73" t="s">
        <v>156</v>
      </c>
      <c r="D2" s="83" t="s">
        <v>157</v>
      </c>
    </row>
    <row r="3" spans="1:4" ht="117.65" customHeight="1" x14ac:dyDescent="0.35">
      <c r="A3" s="26">
        <v>1</v>
      </c>
      <c r="B3" s="60" t="s">
        <v>65</v>
      </c>
      <c r="C3" s="60"/>
      <c r="D3" s="64" t="s">
        <v>158</v>
      </c>
    </row>
    <row r="4" spans="1:4" ht="117.65" customHeight="1" x14ac:dyDescent="0.35">
      <c r="A4" s="26">
        <v>2</v>
      </c>
      <c r="B4" s="60" t="s">
        <v>66</v>
      </c>
      <c r="C4" s="60"/>
      <c r="D4" s="64" t="s">
        <v>185</v>
      </c>
    </row>
    <row r="5" spans="1:4" ht="117.65" customHeight="1" x14ac:dyDescent="0.35">
      <c r="A5" s="26">
        <v>3</v>
      </c>
      <c r="B5" s="60" t="s">
        <v>67</v>
      </c>
      <c r="C5" s="60"/>
      <c r="D5" s="64" t="s">
        <v>186</v>
      </c>
    </row>
    <row r="6" spans="1:4" ht="117.65" customHeight="1" x14ac:dyDescent="0.35">
      <c r="A6" s="26">
        <v>4</v>
      </c>
      <c r="B6" s="60" t="s">
        <v>68</v>
      </c>
      <c r="C6" s="60"/>
      <c r="D6" s="64" t="s">
        <v>187</v>
      </c>
    </row>
    <row r="7" spans="1:4" ht="117.65" customHeight="1" x14ac:dyDescent="0.35">
      <c r="A7" s="26">
        <v>5</v>
      </c>
      <c r="B7" s="60" t="s">
        <v>7</v>
      </c>
      <c r="C7" s="60"/>
      <c r="D7" s="64" t="s">
        <v>188</v>
      </c>
    </row>
    <row r="8" spans="1:4" ht="117.65" customHeight="1" x14ac:dyDescent="0.35">
      <c r="A8" s="26">
        <v>6</v>
      </c>
      <c r="B8" s="59" t="s">
        <v>69</v>
      </c>
      <c r="C8" s="60"/>
      <c r="D8" s="64" t="s">
        <v>189</v>
      </c>
    </row>
    <row r="9" spans="1:4" ht="117.65" customHeight="1" x14ac:dyDescent="0.35">
      <c r="A9" s="26">
        <v>7</v>
      </c>
      <c r="B9" s="60" t="s">
        <v>70</v>
      </c>
      <c r="C9" s="60"/>
      <c r="D9" s="64" t="s">
        <v>190</v>
      </c>
    </row>
    <row r="10" spans="1:4" ht="117.65" customHeight="1" x14ac:dyDescent="0.35">
      <c r="A10" s="26">
        <v>8</v>
      </c>
      <c r="B10" s="60" t="s">
        <v>71</v>
      </c>
      <c r="C10" s="60"/>
      <c r="D10" s="64" t="s">
        <v>191</v>
      </c>
    </row>
    <row r="11" spans="1:4" ht="117.65" customHeight="1" x14ac:dyDescent="0.35">
      <c r="A11" s="26">
        <v>9</v>
      </c>
      <c r="B11" s="60" t="s">
        <v>72</v>
      </c>
      <c r="C11" s="60"/>
      <c r="D11" s="64" t="s">
        <v>192</v>
      </c>
    </row>
    <row r="12" spans="1:4" ht="117.65" customHeight="1" x14ac:dyDescent="0.35">
      <c r="A12" s="26">
        <v>10</v>
      </c>
      <c r="B12" s="60" t="s">
        <v>73</v>
      </c>
      <c r="C12" s="60"/>
      <c r="D12" s="64" t="s">
        <v>193</v>
      </c>
    </row>
    <row r="13" spans="1:4" ht="117.65" customHeight="1" x14ac:dyDescent="0.35">
      <c r="A13" s="26">
        <v>11</v>
      </c>
      <c r="B13" s="60" t="s">
        <v>74</v>
      </c>
      <c r="C13" s="60"/>
      <c r="D13" s="64" t="s">
        <v>194</v>
      </c>
    </row>
    <row r="14" spans="1:4" ht="117.65" customHeight="1" x14ac:dyDescent="0.35">
      <c r="A14" s="26">
        <v>12</v>
      </c>
      <c r="B14" s="60" t="s">
        <v>75</v>
      </c>
      <c r="C14" s="60"/>
      <c r="D14" s="64" t="s">
        <v>195</v>
      </c>
    </row>
    <row r="15" spans="1:4" ht="117.65" customHeight="1" x14ac:dyDescent="0.35">
      <c r="A15" s="26">
        <v>13</v>
      </c>
      <c r="B15" s="60" t="s">
        <v>8</v>
      </c>
      <c r="C15" s="60" t="s">
        <v>114</v>
      </c>
      <c r="D15" s="64"/>
    </row>
    <row r="16" spans="1:4" ht="117.65" customHeight="1" x14ac:dyDescent="0.35">
      <c r="A16" s="26">
        <v>14</v>
      </c>
      <c r="B16" s="59" t="s">
        <v>76</v>
      </c>
      <c r="C16" s="60"/>
      <c r="D16" s="64" t="s">
        <v>196</v>
      </c>
    </row>
    <row r="17" spans="1:4" ht="117.65" customHeight="1" x14ac:dyDescent="0.35">
      <c r="A17" s="26">
        <v>15</v>
      </c>
      <c r="B17" s="60" t="s">
        <v>77</v>
      </c>
      <c r="C17" s="60"/>
      <c r="D17" s="64" t="s">
        <v>197</v>
      </c>
    </row>
    <row r="18" spans="1:4" ht="117.65" customHeight="1" x14ac:dyDescent="0.35">
      <c r="A18" s="26">
        <v>16</v>
      </c>
      <c r="B18" s="60" t="s">
        <v>78</v>
      </c>
      <c r="C18" s="60"/>
      <c r="D18" s="64" t="s">
        <v>198</v>
      </c>
    </row>
    <row r="19" spans="1:4" ht="117.65" customHeight="1" x14ac:dyDescent="0.35">
      <c r="A19" s="26">
        <v>17</v>
      </c>
      <c r="B19" s="60" t="s">
        <v>79</v>
      </c>
      <c r="C19" s="60"/>
      <c r="D19" s="64" t="s">
        <v>199</v>
      </c>
    </row>
    <row r="20" spans="1:4" ht="117.65" customHeight="1" x14ac:dyDescent="0.35">
      <c r="A20" s="26">
        <v>18</v>
      </c>
      <c r="B20" s="60" t="s">
        <v>80</v>
      </c>
      <c r="C20" s="60"/>
      <c r="D20" s="64" t="s">
        <v>200</v>
      </c>
    </row>
    <row r="21" spans="1:4" ht="117.65" customHeight="1" x14ac:dyDescent="0.35">
      <c r="A21" s="26">
        <v>19</v>
      </c>
      <c r="B21" s="60" t="s">
        <v>81</v>
      </c>
      <c r="C21" s="60"/>
      <c r="D21" s="64" t="s">
        <v>201</v>
      </c>
    </row>
    <row r="22" spans="1:4" ht="117.65" customHeight="1" x14ac:dyDescent="0.35">
      <c r="A22" s="26">
        <v>20</v>
      </c>
      <c r="B22" s="60" t="s">
        <v>82</v>
      </c>
      <c r="C22" s="60"/>
      <c r="D22" s="64" t="s">
        <v>202</v>
      </c>
    </row>
    <row r="23" spans="1:4" ht="117.65" customHeight="1" x14ac:dyDescent="0.35">
      <c r="A23" s="26">
        <v>21</v>
      </c>
      <c r="B23" s="60" t="s">
        <v>83</v>
      </c>
      <c r="C23" s="60"/>
      <c r="D23" s="64" t="s">
        <v>203</v>
      </c>
    </row>
    <row r="24" spans="1:4" ht="117.65" customHeight="1" x14ac:dyDescent="0.35">
      <c r="A24" s="26">
        <v>22</v>
      </c>
      <c r="B24" s="60" t="s">
        <v>9</v>
      </c>
      <c r="C24" s="60"/>
      <c r="D24" s="64" t="s">
        <v>204</v>
      </c>
    </row>
    <row r="25" spans="1:4" ht="117.65" customHeight="1" x14ac:dyDescent="0.35">
      <c r="A25" s="26">
        <v>23</v>
      </c>
      <c r="B25" s="60" t="s">
        <v>84</v>
      </c>
      <c r="C25" s="60"/>
      <c r="D25" s="64" t="s">
        <v>188</v>
      </c>
    </row>
    <row r="26" spans="1:4" ht="117.65" customHeight="1" x14ac:dyDescent="0.35">
      <c r="A26" s="26">
        <v>24</v>
      </c>
      <c r="B26" s="60" t="s">
        <v>85</v>
      </c>
      <c r="C26" s="60"/>
      <c r="D26" s="64" t="s">
        <v>205</v>
      </c>
    </row>
    <row r="27" spans="1:4" ht="117.65" customHeight="1" x14ac:dyDescent="0.35">
      <c r="A27" s="26">
        <v>25</v>
      </c>
      <c r="B27" s="60" t="s">
        <v>86</v>
      </c>
      <c r="C27" s="60"/>
      <c r="D27" s="64" t="s">
        <v>206</v>
      </c>
    </row>
    <row r="28" spans="1:4" ht="117.65" customHeight="1" x14ac:dyDescent="0.35">
      <c r="A28" s="26">
        <v>26</v>
      </c>
      <c r="B28" s="60" t="s">
        <v>87</v>
      </c>
      <c r="C28" s="60"/>
      <c r="D28" s="64" t="s">
        <v>207</v>
      </c>
    </row>
    <row r="29" spans="1:4" ht="117.65" customHeight="1" x14ac:dyDescent="0.35">
      <c r="A29" s="26">
        <v>27</v>
      </c>
      <c r="B29" s="60" t="s">
        <v>88</v>
      </c>
      <c r="C29" s="60"/>
      <c r="D29" s="64" t="s">
        <v>187</v>
      </c>
    </row>
    <row r="30" spans="1:4" ht="117.65" customHeight="1" x14ac:dyDescent="0.35">
      <c r="A30" s="26">
        <v>28</v>
      </c>
      <c r="B30" s="60" t="s">
        <v>89</v>
      </c>
      <c r="C30" s="60"/>
      <c r="D30" s="64" t="s">
        <v>209</v>
      </c>
    </row>
    <row r="31" spans="1:4" ht="117.65" customHeight="1" x14ac:dyDescent="0.35">
      <c r="A31" s="26">
        <v>29</v>
      </c>
      <c r="B31" s="60" t="s">
        <v>90</v>
      </c>
      <c r="C31" s="60"/>
      <c r="D31" s="64" t="s">
        <v>186</v>
      </c>
    </row>
    <row r="32" spans="1:4" ht="117.65" customHeight="1" x14ac:dyDescent="0.35">
      <c r="A32" s="26">
        <v>30</v>
      </c>
      <c r="B32" s="60" t="s">
        <v>113</v>
      </c>
      <c r="C32" s="60"/>
      <c r="D32" s="64" t="s">
        <v>210</v>
      </c>
    </row>
    <row r="33" spans="1:4" ht="117.65" customHeight="1" x14ac:dyDescent="0.35">
      <c r="A33" s="26">
        <v>31</v>
      </c>
      <c r="B33" s="60" t="s">
        <v>91</v>
      </c>
      <c r="C33" s="60"/>
      <c r="D33" s="64" t="s">
        <v>211</v>
      </c>
    </row>
    <row r="34" spans="1:4" ht="117.65" customHeight="1" x14ac:dyDescent="0.35">
      <c r="A34" s="26">
        <v>32</v>
      </c>
      <c r="B34" s="60" t="s">
        <v>92</v>
      </c>
      <c r="C34" s="60"/>
      <c r="D34" s="64" t="s">
        <v>212</v>
      </c>
    </row>
    <row r="35" spans="1:4" ht="117.65" customHeight="1" x14ac:dyDescent="0.35">
      <c r="A35" s="26">
        <v>33</v>
      </c>
      <c r="B35" s="60" t="s">
        <v>93</v>
      </c>
      <c r="C35" s="60"/>
      <c r="D35" s="64" t="s">
        <v>208</v>
      </c>
    </row>
    <row r="36" spans="1:4" ht="117.65" customHeight="1" x14ac:dyDescent="0.35">
      <c r="A36" s="26">
        <v>34</v>
      </c>
      <c r="B36" s="60" t="s">
        <v>10</v>
      </c>
      <c r="C36" s="60"/>
      <c r="D36" s="64" t="s">
        <v>213</v>
      </c>
    </row>
    <row r="37" spans="1:4" ht="117.65" customHeight="1" x14ac:dyDescent="0.35">
      <c r="A37" s="26">
        <v>35</v>
      </c>
      <c r="B37" s="60" t="s">
        <v>11</v>
      </c>
      <c r="C37" s="60"/>
      <c r="D37" s="64" t="s">
        <v>204</v>
      </c>
    </row>
    <row r="38" spans="1:4" ht="117.65" customHeight="1" x14ac:dyDescent="0.35">
      <c r="A38" s="26">
        <v>36</v>
      </c>
      <c r="B38" s="60" t="s">
        <v>94</v>
      </c>
      <c r="C38" s="60"/>
      <c r="D38" s="64" t="s">
        <v>214</v>
      </c>
    </row>
    <row r="39" spans="1:4" ht="117.65" customHeight="1" x14ac:dyDescent="0.35">
      <c r="A39" s="26">
        <v>37</v>
      </c>
      <c r="B39" s="35" t="s">
        <v>17</v>
      </c>
      <c r="C39" s="60"/>
      <c r="D39" s="64" t="s">
        <v>215</v>
      </c>
    </row>
    <row r="40" spans="1:4" ht="117.65" customHeight="1" x14ac:dyDescent="0.35">
      <c r="A40" s="26">
        <v>38</v>
      </c>
      <c r="B40" s="60" t="s">
        <v>95</v>
      </c>
      <c r="C40" s="60"/>
      <c r="D40" s="64" t="s">
        <v>210</v>
      </c>
    </row>
    <row r="41" spans="1:4" ht="117.65" customHeight="1" x14ac:dyDescent="0.35">
      <c r="A41" s="26">
        <v>39</v>
      </c>
      <c r="B41" s="60" t="s">
        <v>96</v>
      </c>
      <c r="C41" s="60"/>
      <c r="D41" s="64" t="s">
        <v>216</v>
      </c>
    </row>
    <row r="42" spans="1:4" ht="117.65" customHeight="1" x14ac:dyDescent="0.35">
      <c r="A42" s="26">
        <v>40</v>
      </c>
      <c r="B42" s="35" t="s">
        <v>18</v>
      </c>
      <c r="C42" s="60"/>
      <c r="D42" s="64" t="s">
        <v>217</v>
      </c>
    </row>
    <row r="43" spans="1:4" ht="117.65" customHeight="1" x14ac:dyDescent="0.35">
      <c r="A43" s="26">
        <v>41</v>
      </c>
      <c r="B43" s="60" t="s">
        <v>97</v>
      </c>
      <c r="C43" s="60"/>
      <c r="D43" s="64" t="s">
        <v>218</v>
      </c>
    </row>
    <row r="44" spans="1:4" ht="117.65" customHeight="1" x14ac:dyDescent="0.35">
      <c r="A44" s="26">
        <v>42</v>
      </c>
      <c r="B44" s="35" t="s">
        <v>19</v>
      </c>
      <c r="C44" s="60"/>
      <c r="D44" s="64" t="s">
        <v>219</v>
      </c>
    </row>
    <row r="45" spans="1:4" ht="117.65" customHeight="1" x14ac:dyDescent="0.35">
      <c r="A45" s="26">
        <v>43</v>
      </c>
      <c r="B45" s="60" t="s">
        <v>98</v>
      </c>
      <c r="C45" s="60"/>
      <c r="D45" s="64" t="s">
        <v>220</v>
      </c>
    </row>
    <row r="46" spans="1:4" ht="117.65" customHeight="1" x14ac:dyDescent="0.35">
      <c r="A46" s="26">
        <v>44</v>
      </c>
      <c r="B46" s="60" t="s">
        <v>99</v>
      </c>
      <c r="C46" s="60"/>
      <c r="D46" s="64" t="s">
        <v>221</v>
      </c>
    </row>
    <row r="47" spans="1:4" ht="117.65" customHeight="1" x14ac:dyDescent="0.35">
      <c r="A47" s="26">
        <v>45</v>
      </c>
      <c r="B47" s="60" t="s">
        <v>100</v>
      </c>
      <c r="C47" s="60"/>
      <c r="D47" s="64" t="s">
        <v>222</v>
      </c>
    </row>
    <row r="48" spans="1:4" ht="117.65" customHeight="1" x14ac:dyDescent="0.35">
      <c r="A48" s="26">
        <v>46</v>
      </c>
      <c r="B48" s="60" t="s">
        <v>101</v>
      </c>
      <c r="C48" s="60"/>
      <c r="D48" s="64" t="s">
        <v>223</v>
      </c>
    </row>
    <row r="49" spans="1:4" ht="117.65" customHeight="1" x14ac:dyDescent="0.35">
      <c r="A49" s="26">
        <v>47</v>
      </c>
      <c r="B49" s="60" t="s">
        <v>102</v>
      </c>
      <c r="C49" s="60"/>
      <c r="D49" s="64" t="s">
        <v>224</v>
      </c>
    </row>
    <row r="50" spans="1:4" ht="117.65" customHeight="1" x14ac:dyDescent="0.35">
      <c r="A50" s="26">
        <v>48</v>
      </c>
      <c r="B50" s="60" t="s">
        <v>103</v>
      </c>
      <c r="C50" s="60"/>
      <c r="D50" s="64" t="s">
        <v>225</v>
      </c>
    </row>
    <row r="51" spans="1:4" ht="117.65" customHeight="1" x14ac:dyDescent="0.35">
      <c r="A51" s="26">
        <v>49</v>
      </c>
      <c r="B51" s="41" t="s">
        <v>20</v>
      </c>
      <c r="C51" s="60"/>
      <c r="D51" s="64" t="s">
        <v>188</v>
      </c>
    </row>
    <row r="52" spans="1:4" ht="117.65" customHeight="1" x14ac:dyDescent="0.35">
      <c r="A52" s="26">
        <v>50</v>
      </c>
      <c r="B52" s="35" t="s">
        <v>21</v>
      </c>
      <c r="C52" s="60"/>
      <c r="D52" s="64" t="s">
        <v>223</v>
      </c>
    </row>
    <row r="53" spans="1:4" ht="117.65" customHeight="1" x14ac:dyDescent="0.35">
      <c r="A53" s="26">
        <v>51</v>
      </c>
      <c r="B53" s="60" t="s">
        <v>104</v>
      </c>
      <c r="C53" s="60"/>
      <c r="D53" s="64" t="s">
        <v>226</v>
      </c>
    </row>
    <row r="54" spans="1:4" ht="117.65" customHeight="1" x14ac:dyDescent="0.35">
      <c r="A54" s="26">
        <v>52</v>
      </c>
      <c r="B54" s="35" t="s">
        <v>22</v>
      </c>
      <c r="C54" s="60"/>
      <c r="D54" s="64" t="s">
        <v>227</v>
      </c>
    </row>
    <row r="55" spans="1:4" ht="117.65" customHeight="1" x14ac:dyDescent="0.35">
      <c r="A55" s="26">
        <v>53</v>
      </c>
      <c r="B55" s="60" t="s">
        <v>105</v>
      </c>
      <c r="C55" s="60"/>
      <c r="D55" s="64" t="s">
        <v>228</v>
      </c>
    </row>
    <row r="56" spans="1:4" ht="117.65" customHeight="1" x14ac:dyDescent="0.35">
      <c r="A56" s="26">
        <v>54</v>
      </c>
      <c r="B56" s="41" t="s">
        <v>23</v>
      </c>
      <c r="C56" s="60"/>
      <c r="D56" s="64" t="s">
        <v>188</v>
      </c>
    </row>
    <row r="57" spans="1:4" ht="117.65" customHeight="1" x14ac:dyDescent="0.35">
      <c r="A57" s="26">
        <v>55</v>
      </c>
      <c r="B57" s="60" t="s">
        <v>106</v>
      </c>
      <c r="C57" s="60"/>
      <c r="D57" s="64" t="s">
        <v>229</v>
      </c>
    </row>
    <row r="58" spans="1:4" ht="117.65" customHeight="1" x14ac:dyDescent="0.35">
      <c r="A58" s="26">
        <v>56</v>
      </c>
      <c r="B58" s="60" t="s">
        <v>107</v>
      </c>
      <c r="C58" s="60"/>
      <c r="D58" s="64" t="s">
        <v>230</v>
      </c>
    </row>
    <row r="59" spans="1:4" ht="117.65" customHeight="1" x14ac:dyDescent="0.35">
      <c r="A59" s="26">
        <v>57</v>
      </c>
      <c r="B59" s="60" t="s">
        <v>108</v>
      </c>
      <c r="C59" s="60"/>
      <c r="D59" s="64" t="s">
        <v>230</v>
      </c>
    </row>
    <row r="60" spans="1:4" ht="117.65" customHeight="1" x14ac:dyDescent="0.35">
      <c r="A60" s="26">
        <v>58</v>
      </c>
      <c r="B60" s="60" t="s">
        <v>109</v>
      </c>
      <c r="C60" s="60"/>
      <c r="D60" s="64" t="s">
        <v>231</v>
      </c>
    </row>
    <row r="61" spans="1:4" ht="117.65" customHeight="1" x14ac:dyDescent="0.35">
      <c r="A61" s="26">
        <v>59</v>
      </c>
      <c r="B61" s="60" t="s">
        <v>110</v>
      </c>
      <c r="C61" s="60"/>
      <c r="D61" s="64" t="s">
        <v>232</v>
      </c>
    </row>
    <row r="62" spans="1:4" ht="117.65" customHeight="1" x14ac:dyDescent="0.35">
      <c r="A62" s="26">
        <v>60</v>
      </c>
      <c r="B62" s="35" t="s">
        <v>24</v>
      </c>
      <c r="C62" s="60"/>
      <c r="D62" s="64" t="s">
        <v>204</v>
      </c>
    </row>
    <row r="63" spans="1:4" ht="117.65" customHeight="1" x14ac:dyDescent="0.35">
      <c r="A63" s="26">
        <v>61</v>
      </c>
      <c r="B63" s="60" t="s">
        <v>111</v>
      </c>
      <c r="C63" s="60"/>
      <c r="D63" s="64" t="s">
        <v>233</v>
      </c>
    </row>
    <row r="64" spans="1:4" ht="117.65" customHeight="1" x14ac:dyDescent="0.35">
      <c r="A64" s="26">
        <v>62</v>
      </c>
      <c r="B64" s="60" t="s">
        <v>112</v>
      </c>
      <c r="C64" s="60"/>
      <c r="D64" s="64" t="s">
        <v>234</v>
      </c>
    </row>
    <row r="65" spans="1:4" ht="117.65" customHeight="1" x14ac:dyDescent="0.35">
      <c r="A65" s="26">
        <v>63</v>
      </c>
      <c r="B65" s="35" t="s">
        <v>25</v>
      </c>
      <c r="C65" s="60"/>
      <c r="D65" s="64" t="s">
        <v>204</v>
      </c>
    </row>
    <row r="66" spans="1:4" ht="40.25" customHeight="1" x14ac:dyDescent="0.35">
      <c r="A66" s="128" t="s">
        <v>235</v>
      </c>
      <c r="B66" s="128"/>
      <c r="C66" s="128"/>
      <c r="D66" s="128"/>
    </row>
  </sheetData>
  <mergeCells count="1">
    <mergeCell ref="A66:D66"/>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42"/>
  <sheetViews>
    <sheetView workbookViewId="0">
      <selection activeCell="A2" sqref="A2:N2"/>
    </sheetView>
  </sheetViews>
  <sheetFormatPr defaultColWidth="8.90625" defaultRowHeight="16.5" x14ac:dyDescent="0.35"/>
  <cols>
    <col min="1" max="1" width="6.54296875" style="5" customWidth="1"/>
    <col min="2" max="2" width="16.08984375" style="1" customWidth="1"/>
    <col min="3" max="3" width="12.6328125" style="1" customWidth="1"/>
    <col min="4" max="4" width="10.1796875" style="2" customWidth="1"/>
    <col min="5" max="5" width="13.90625" style="15" customWidth="1"/>
    <col min="6" max="6" width="11.1796875" style="13" customWidth="1"/>
    <col min="7" max="7" width="11.453125" style="13" customWidth="1"/>
    <col min="8" max="8" width="10.453125" style="13" customWidth="1"/>
    <col min="9" max="9" width="11.08984375" style="13" customWidth="1"/>
    <col min="10" max="10" width="9.36328125" style="13" customWidth="1"/>
    <col min="11" max="11" width="8.81640625" style="14" customWidth="1"/>
    <col min="12" max="12" width="13.6328125" style="9" customWidth="1"/>
    <col min="13" max="13" width="11.36328125" style="6" customWidth="1"/>
    <col min="14" max="14" width="11.54296875" style="6" customWidth="1"/>
    <col min="15" max="16384" width="8.90625" style="1"/>
  </cols>
  <sheetData>
    <row r="2" spans="1:14" ht="28.75" customHeight="1" x14ac:dyDescent="0.35">
      <c r="A2" s="20" t="s">
        <v>0</v>
      </c>
      <c r="B2" s="20" t="s">
        <v>1</v>
      </c>
      <c r="C2" s="20" t="s">
        <v>2</v>
      </c>
      <c r="D2" s="21" t="s">
        <v>39</v>
      </c>
      <c r="E2" s="22" t="s">
        <v>40</v>
      </c>
      <c r="F2" s="22" t="s">
        <v>43</v>
      </c>
      <c r="G2" s="22" t="s">
        <v>44</v>
      </c>
      <c r="H2" s="23" t="s">
        <v>41</v>
      </c>
      <c r="I2" s="22" t="s">
        <v>45</v>
      </c>
      <c r="J2" s="23" t="s">
        <v>42</v>
      </c>
      <c r="K2" s="24" t="s">
        <v>46</v>
      </c>
      <c r="L2" s="52" t="s">
        <v>47</v>
      </c>
      <c r="M2" s="25" t="s">
        <v>48</v>
      </c>
      <c r="N2" s="25" t="s">
        <v>49</v>
      </c>
    </row>
    <row r="3" spans="1:14" s="4" customFormat="1" ht="23.4" customHeight="1" x14ac:dyDescent="0.35">
      <c r="A3" s="26">
        <v>1</v>
      </c>
      <c r="B3" s="27" t="s">
        <v>7</v>
      </c>
      <c r="C3" s="28">
        <v>313905</v>
      </c>
      <c r="D3" s="29">
        <f t="shared" ref="D3:D14" si="0">D4</f>
        <v>918590.07142857148</v>
      </c>
      <c r="E3" s="30">
        <v>6</v>
      </c>
      <c r="F3" s="55">
        <v>0</v>
      </c>
      <c r="G3" s="55">
        <f>F3/0.3</f>
        <v>0</v>
      </c>
      <c r="H3" s="30">
        <f>E3-J3-K3</f>
        <v>6</v>
      </c>
      <c r="I3" s="55">
        <f t="shared" ref="I3:I16" si="1">H3/0.3</f>
        <v>20</v>
      </c>
      <c r="J3" s="30">
        <v>0</v>
      </c>
      <c r="K3" s="31">
        <v>0</v>
      </c>
      <c r="L3" s="53">
        <f t="shared" ref="L3:L7" si="2">H3/1000000</f>
        <v>6.0000000000000002E-6</v>
      </c>
      <c r="M3" s="28">
        <v>15083</v>
      </c>
      <c r="N3" s="28">
        <v>41290</v>
      </c>
    </row>
    <row r="4" spans="1:14" s="4" customFormat="1" ht="23.4" customHeight="1" x14ac:dyDescent="0.35">
      <c r="A4" s="26">
        <v>2</v>
      </c>
      <c r="B4" s="32" t="s">
        <v>8</v>
      </c>
      <c r="C4" s="33">
        <v>530341</v>
      </c>
      <c r="D4" s="29">
        <f t="shared" si="0"/>
        <v>918590.07142857148</v>
      </c>
      <c r="E4" s="30">
        <v>0</v>
      </c>
      <c r="F4" s="30">
        <v>0</v>
      </c>
      <c r="G4" s="55">
        <f t="shared" ref="G4:G16" si="3">F4/0.3</f>
        <v>0</v>
      </c>
      <c r="H4" s="30">
        <f>E4-J4-K4</f>
        <v>0</v>
      </c>
      <c r="I4" s="55">
        <f t="shared" si="1"/>
        <v>0</v>
      </c>
      <c r="J4" s="30">
        <v>0</v>
      </c>
      <c r="K4" s="31">
        <v>0</v>
      </c>
      <c r="L4" s="53">
        <f t="shared" si="2"/>
        <v>0</v>
      </c>
      <c r="M4" s="28">
        <v>51877</v>
      </c>
      <c r="N4" s="28">
        <v>101970</v>
      </c>
    </row>
    <row r="5" spans="1:14" s="4" customFormat="1" ht="23.4" customHeight="1" x14ac:dyDescent="0.35">
      <c r="A5" s="26">
        <v>3</v>
      </c>
      <c r="B5" s="34" t="s">
        <v>9</v>
      </c>
      <c r="C5" s="33">
        <v>854679</v>
      </c>
      <c r="D5" s="29">
        <f t="shared" si="0"/>
        <v>918590.07142857148</v>
      </c>
      <c r="E5" s="30">
        <v>22</v>
      </c>
      <c r="F5" s="30">
        <v>7</v>
      </c>
      <c r="G5" s="56">
        <f t="shared" si="3"/>
        <v>23.333333333333336</v>
      </c>
      <c r="H5" s="30">
        <f>E5-J5-K5</f>
        <v>19</v>
      </c>
      <c r="I5" s="56">
        <f t="shared" si="1"/>
        <v>63.333333333333336</v>
      </c>
      <c r="J5" s="30">
        <v>0</v>
      </c>
      <c r="K5" s="31">
        <v>3</v>
      </c>
      <c r="L5" s="53">
        <f t="shared" si="2"/>
        <v>1.9000000000000001E-5</v>
      </c>
      <c r="M5" s="28">
        <v>50837</v>
      </c>
      <c r="N5" s="28">
        <v>115270</v>
      </c>
    </row>
    <row r="6" spans="1:14" s="4" customFormat="1" ht="23.4" customHeight="1" x14ac:dyDescent="0.35">
      <c r="A6" s="26">
        <v>4</v>
      </c>
      <c r="B6" s="34" t="s">
        <v>10</v>
      </c>
      <c r="C6" s="33">
        <v>540438</v>
      </c>
      <c r="D6" s="29">
        <f t="shared" si="0"/>
        <v>918590.07142857148</v>
      </c>
      <c r="E6" s="30">
        <v>20</v>
      </c>
      <c r="F6" s="30">
        <v>14</v>
      </c>
      <c r="G6" s="56">
        <f t="shared" si="3"/>
        <v>46.666666666666671</v>
      </c>
      <c r="H6" s="30">
        <f>E6-J6-K6</f>
        <v>20</v>
      </c>
      <c r="I6" s="56">
        <f t="shared" si="1"/>
        <v>66.666666666666671</v>
      </c>
      <c r="J6" s="30">
        <v>0</v>
      </c>
      <c r="K6" s="31">
        <v>0</v>
      </c>
      <c r="L6" s="53">
        <f t="shared" si="2"/>
        <v>2.0000000000000002E-5</v>
      </c>
      <c r="M6" s="28">
        <v>47358</v>
      </c>
      <c r="N6" s="28">
        <v>69310</v>
      </c>
    </row>
    <row r="7" spans="1:14" s="4" customFormat="1" ht="23.4" customHeight="1" x14ac:dyDescent="0.35">
      <c r="A7" s="26">
        <v>5</v>
      </c>
      <c r="B7" s="34" t="s">
        <v>11</v>
      </c>
      <c r="C7" s="33">
        <v>460196</v>
      </c>
      <c r="D7" s="29">
        <f t="shared" si="0"/>
        <v>918590.07142857148</v>
      </c>
      <c r="E7" s="30">
        <v>2</v>
      </c>
      <c r="F7" s="30">
        <v>0</v>
      </c>
      <c r="G7" s="56">
        <f t="shared" si="3"/>
        <v>0</v>
      </c>
      <c r="H7" s="30">
        <f>E7-J7-K7</f>
        <v>1</v>
      </c>
      <c r="I7" s="56">
        <f t="shared" si="1"/>
        <v>3.3333333333333335</v>
      </c>
      <c r="J7" s="30">
        <v>0</v>
      </c>
      <c r="K7" s="31">
        <v>1</v>
      </c>
      <c r="L7" s="53">
        <f t="shared" si="2"/>
        <v>9.9999999999999995E-7</v>
      </c>
      <c r="M7" s="28">
        <v>32666</v>
      </c>
      <c r="N7" s="28">
        <v>63810</v>
      </c>
    </row>
    <row r="8" spans="1:14" s="3" customFormat="1" ht="23.4" customHeight="1" x14ac:dyDescent="0.35">
      <c r="A8" s="26">
        <v>6</v>
      </c>
      <c r="B8" s="35" t="s">
        <v>17</v>
      </c>
      <c r="C8" s="36">
        <v>730420</v>
      </c>
      <c r="D8" s="29">
        <f t="shared" si="0"/>
        <v>918590.07142857148</v>
      </c>
      <c r="E8" s="37">
        <v>21</v>
      </c>
      <c r="F8" s="31">
        <f>20-10</f>
        <v>10</v>
      </c>
      <c r="G8" s="56">
        <f t="shared" si="3"/>
        <v>33.333333333333336</v>
      </c>
      <c r="H8" s="31">
        <f t="shared" ref="H8:H16" si="4">E8-SUM(J8,K8)</f>
        <v>19</v>
      </c>
      <c r="I8" s="56">
        <f t="shared" si="1"/>
        <v>63.333333333333336</v>
      </c>
      <c r="J8" s="31">
        <v>0</v>
      </c>
      <c r="K8" s="31">
        <v>2</v>
      </c>
      <c r="L8" s="38">
        <f>H8/1000000</f>
        <v>1.9000000000000001E-5</v>
      </c>
      <c r="M8" s="39">
        <v>61099</v>
      </c>
      <c r="N8" s="39">
        <v>111450</v>
      </c>
    </row>
    <row r="9" spans="1:14" s="3" customFormat="1" ht="23.4" customHeight="1" x14ac:dyDescent="0.35">
      <c r="A9" s="26">
        <v>7</v>
      </c>
      <c r="B9" s="35" t="s">
        <v>18</v>
      </c>
      <c r="C9" s="40">
        <v>1780393</v>
      </c>
      <c r="D9" s="29">
        <f t="shared" si="0"/>
        <v>918590.07142857148</v>
      </c>
      <c r="E9" s="37">
        <v>31</v>
      </c>
      <c r="F9" s="31">
        <f>12-10</f>
        <v>2</v>
      </c>
      <c r="G9" s="56">
        <f t="shared" si="3"/>
        <v>6.666666666666667</v>
      </c>
      <c r="H9" s="31">
        <f t="shared" si="4"/>
        <v>13</v>
      </c>
      <c r="I9" s="56">
        <f t="shared" si="1"/>
        <v>43.333333333333336</v>
      </c>
      <c r="J9" s="31">
        <v>0</v>
      </c>
      <c r="K9" s="31">
        <v>18</v>
      </c>
      <c r="L9" s="38">
        <f t="shared" ref="L9:L16" si="5">H9/1000000</f>
        <v>1.2999999999999999E-5</v>
      </c>
      <c r="M9" s="39">
        <v>44738</v>
      </c>
      <c r="N9" s="39">
        <v>143210</v>
      </c>
    </row>
    <row r="10" spans="1:14" s="3" customFormat="1" ht="23.4" customHeight="1" x14ac:dyDescent="0.35">
      <c r="A10" s="26">
        <v>8</v>
      </c>
      <c r="B10" s="35" t="s">
        <v>19</v>
      </c>
      <c r="C10" s="36">
        <v>982487</v>
      </c>
      <c r="D10" s="29">
        <f t="shared" si="0"/>
        <v>918590.07142857148</v>
      </c>
      <c r="E10" s="37">
        <v>81</v>
      </c>
      <c r="F10" s="31">
        <f>32-10</f>
        <v>22</v>
      </c>
      <c r="G10" s="56">
        <f t="shared" si="3"/>
        <v>73.333333333333343</v>
      </c>
      <c r="H10" s="31">
        <f t="shared" si="4"/>
        <v>44</v>
      </c>
      <c r="I10" s="56">
        <f t="shared" si="1"/>
        <v>146.66666666666669</v>
      </c>
      <c r="J10" s="31">
        <v>0</v>
      </c>
      <c r="K10" s="31">
        <v>37</v>
      </c>
      <c r="L10" s="38">
        <f t="shared" si="5"/>
        <v>4.3999999999999999E-5</v>
      </c>
      <c r="M10" s="39">
        <v>27467</v>
      </c>
      <c r="N10" s="39">
        <v>94790</v>
      </c>
    </row>
    <row r="11" spans="1:14" s="3" customFormat="1" ht="23.4" customHeight="1" x14ac:dyDescent="0.35">
      <c r="A11" s="26">
        <v>9</v>
      </c>
      <c r="B11" s="41" t="s">
        <v>20</v>
      </c>
      <c r="C11" s="36">
        <v>1320324</v>
      </c>
      <c r="D11" s="29">
        <f t="shared" si="0"/>
        <v>918590.07142857148</v>
      </c>
      <c r="E11" s="37">
        <v>104</v>
      </c>
      <c r="F11" s="47">
        <f>5-5</f>
        <v>0</v>
      </c>
      <c r="G11" s="55">
        <f t="shared" si="3"/>
        <v>0</v>
      </c>
      <c r="H11" s="31">
        <f t="shared" si="4"/>
        <v>17</v>
      </c>
      <c r="I11" s="56">
        <f t="shared" si="1"/>
        <v>56.666666666666671</v>
      </c>
      <c r="J11" s="31">
        <v>0</v>
      </c>
      <c r="K11" s="31">
        <v>87</v>
      </c>
      <c r="L11" s="38">
        <f t="shared" si="5"/>
        <v>1.7E-5</v>
      </c>
      <c r="M11" s="39">
        <v>133609</v>
      </c>
      <c r="N11" s="39">
        <v>337450</v>
      </c>
    </row>
    <row r="12" spans="1:14" s="3" customFormat="1" ht="23.4" customHeight="1" x14ac:dyDescent="0.35">
      <c r="A12" s="26">
        <v>10</v>
      </c>
      <c r="B12" s="35" t="s">
        <v>21</v>
      </c>
      <c r="C12" s="36">
        <v>632375</v>
      </c>
      <c r="D12" s="29">
        <f t="shared" si="0"/>
        <v>918590.07142857148</v>
      </c>
      <c r="E12" s="37">
        <v>34</v>
      </c>
      <c r="F12" s="31">
        <f>18-4</f>
        <v>14</v>
      </c>
      <c r="G12" s="56">
        <f t="shared" si="3"/>
        <v>46.666666666666671</v>
      </c>
      <c r="H12" s="31">
        <f t="shared" si="4"/>
        <v>21</v>
      </c>
      <c r="I12" s="56">
        <f t="shared" si="1"/>
        <v>70</v>
      </c>
      <c r="J12" s="31">
        <v>1</v>
      </c>
      <c r="K12" s="31">
        <v>12</v>
      </c>
      <c r="L12" s="38">
        <f t="shared" si="5"/>
        <v>2.0999999999999999E-5</v>
      </c>
      <c r="M12" s="39">
        <v>24764</v>
      </c>
      <c r="N12" s="39">
        <v>74790</v>
      </c>
    </row>
    <row r="13" spans="1:14" s="3" customFormat="1" ht="23.4" customHeight="1" x14ac:dyDescent="0.35">
      <c r="A13" s="26">
        <v>11</v>
      </c>
      <c r="B13" s="35" t="s">
        <v>22</v>
      </c>
      <c r="C13" s="36">
        <v>1248415</v>
      </c>
      <c r="D13" s="29">
        <f t="shared" si="0"/>
        <v>918590.07142857148</v>
      </c>
      <c r="E13" s="37">
        <v>24</v>
      </c>
      <c r="F13" s="31">
        <f>24-3</f>
        <v>21</v>
      </c>
      <c r="G13" s="56">
        <f t="shared" si="3"/>
        <v>70</v>
      </c>
      <c r="H13" s="31">
        <f t="shared" si="4"/>
        <v>24</v>
      </c>
      <c r="I13" s="56">
        <f t="shared" si="1"/>
        <v>80</v>
      </c>
      <c r="J13" s="31">
        <v>0</v>
      </c>
      <c r="K13" s="31">
        <v>0</v>
      </c>
      <c r="L13" s="38">
        <f t="shared" si="5"/>
        <v>2.4000000000000001E-5</v>
      </c>
      <c r="M13" s="39">
        <v>50003</v>
      </c>
      <c r="N13" s="39">
        <v>122270</v>
      </c>
    </row>
    <row r="14" spans="1:14" s="3" customFormat="1" ht="23.4" customHeight="1" x14ac:dyDescent="0.35">
      <c r="A14" s="26">
        <v>12</v>
      </c>
      <c r="B14" s="41" t="s">
        <v>23</v>
      </c>
      <c r="C14" s="36">
        <v>1860447</v>
      </c>
      <c r="D14" s="29">
        <f t="shared" si="0"/>
        <v>918590.07142857148</v>
      </c>
      <c r="E14" s="37">
        <v>79</v>
      </c>
      <c r="F14" s="47">
        <f>31-31</f>
        <v>0</v>
      </c>
      <c r="G14" s="56">
        <f t="shared" si="3"/>
        <v>0</v>
      </c>
      <c r="H14" s="31">
        <f t="shared" si="4"/>
        <v>23</v>
      </c>
      <c r="I14" s="56">
        <f t="shared" si="1"/>
        <v>76.666666666666671</v>
      </c>
      <c r="J14" s="31">
        <v>0</v>
      </c>
      <c r="K14" s="31">
        <v>56</v>
      </c>
      <c r="L14" s="38">
        <f t="shared" si="5"/>
        <v>2.3E-5</v>
      </c>
      <c r="M14" s="42">
        <v>36845</v>
      </c>
      <c r="N14" s="39">
        <v>157300</v>
      </c>
    </row>
    <row r="15" spans="1:14" s="3" customFormat="1" ht="23.4" customHeight="1" x14ac:dyDescent="0.35">
      <c r="A15" s="26">
        <v>13</v>
      </c>
      <c r="B15" s="35" t="s">
        <v>24</v>
      </c>
      <c r="C15" s="43">
        <v>784811</v>
      </c>
      <c r="D15" s="29">
        <f>D16</f>
        <v>918590.07142857148</v>
      </c>
      <c r="E15" s="37">
        <v>2</v>
      </c>
      <c r="F15" s="31">
        <f>2-2</f>
        <v>0</v>
      </c>
      <c r="G15" s="56">
        <f t="shared" si="3"/>
        <v>0</v>
      </c>
      <c r="H15" s="31">
        <f t="shared" si="4"/>
        <v>1</v>
      </c>
      <c r="I15" s="56">
        <f t="shared" si="1"/>
        <v>3.3333333333333335</v>
      </c>
      <c r="J15" s="31">
        <v>0</v>
      </c>
      <c r="K15" s="31">
        <v>1</v>
      </c>
      <c r="L15" s="38">
        <f t="shared" si="5"/>
        <v>9.9999999999999995E-7</v>
      </c>
      <c r="M15" s="39">
        <v>32850</v>
      </c>
      <c r="N15" s="39">
        <v>83470</v>
      </c>
    </row>
    <row r="16" spans="1:14" ht="23.4" customHeight="1" x14ac:dyDescent="0.35">
      <c r="A16" s="26">
        <v>14</v>
      </c>
      <c r="B16" s="35" t="s">
        <v>25</v>
      </c>
      <c r="C16" s="44">
        <v>821030</v>
      </c>
      <c r="D16" s="29">
        <f>C17/14</f>
        <v>918590.07142857148</v>
      </c>
      <c r="E16" s="45">
        <v>6</v>
      </c>
      <c r="F16" s="46">
        <f>2-1</f>
        <v>1</v>
      </c>
      <c r="G16" s="56">
        <f t="shared" si="3"/>
        <v>3.3333333333333335</v>
      </c>
      <c r="H16" s="47">
        <f t="shared" si="4"/>
        <v>1</v>
      </c>
      <c r="I16" s="56">
        <f t="shared" si="1"/>
        <v>3.3333333333333335</v>
      </c>
      <c r="J16" s="46">
        <v>0</v>
      </c>
      <c r="K16" s="31">
        <v>5</v>
      </c>
      <c r="L16" s="38">
        <f t="shared" si="5"/>
        <v>9.9999999999999995E-7</v>
      </c>
      <c r="M16" s="39">
        <v>31478</v>
      </c>
      <c r="N16" s="39">
        <v>89510</v>
      </c>
    </row>
    <row r="17" spans="1:14" s="10" customFormat="1" ht="37.75" customHeight="1" x14ac:dyDescent="0.35">
      <c r="A17" s="132" t="s">
        <v>31</v>
      </c>
      <c r="B17" s="133"/>
      <c r="C17" s="48">
        <f>SUM(C3:C16)</f>
        <v>12860261</v>
      </c>
      <c r="D17" s="49">
        <f>C17/63</f>
        <v>204131.12698412698</v>
      </c>
      <c r="E17" s="50">
        <f>SUM(E3:E16)</f>
        <v>432</v>
      </c>
      <c r="F17" s="50">
        <f>SUM(F3:F16)</f>
        <v>91</v>
      </c>
      <c r="G17" s="50"/>
      <c r="H17" s="50">
        <f t="shared" ref="H17:N17" si="6">SUM(H3:H16)</f>
        <v>209</v>
      </c>
      <c r="I17" s="50"/>
      <c r="J17" s="50">
        <f t="shared" si="6"/>
        <v>1</v>
      </c>
      <c r="K17" s="50">
        <f t="shared" si="6"/>
        <v>222</v>
      </c>
      <c r="L17" s="51">
        <f t="shared" si="6"/>
        <v>2.0900000000000001E-4</v>
      </c>
      <c r="M17" s="54">
        <f t="shared" si="6"/>
        <v>640674</v>
      </c>
      <c r="N17" s="54">
        <f t="shared" si="6"/>
        <v>1605890</v>
      </c>
    </row>
    <row r="19" spans="1:14" x14ac:dyDescent="0.35">
      <c r="A19" s="134" t="s">
        <v>26</v>
      </c>
      <c r="B19" s="134"/>
      <c r="D19" s="1"/>
      <c r="E19" s="12"/>
      <c r="I19" s="1"/>
    </row>
    <row r="20" spans="1:14" x14ac:dyDescent="0.35">
      <c r="A20" s="1" t="s">
        <v>27</v>
      </c>
      <c r="B20" s="7"/>
      <c r="D20" s="1"/>
      <c r="E20" s="12"/>
      <c r="H20" s="1"/>
      <c r="I20" s="1"/>
      <c r="J20" s="1"/>
    </row>
    <row r="21" spans="1:14" x14ac:dyDescent="0.35">
      <c r="A21" s="1" t="s">
        <v>28</v>
      </c>
      <c r="B21" s="7"/>
      <c r="D21" s="1"/>
      <c r="E21" s="12"/>
      <c r="H21" s="1"/>
      <c r="I21" s="1"/>
      <c r="J21" s="1"/>
    </row>
    <row r="22" spans="1:14" x14ac:dyDescent="0.35">
      <c r="A22" s="1" t="s">
        <v>30</v>
      </c>
      <c r="B22" s="7"/>
      <c r="D22" s="1"/>
      <c r="E22" s="12"/>
      <c r="H22" s="1"/>
      <c r="I22" s="1"/>
      <c r="J22" s="1"/>
    </row>
    <row r="23" spans="1:14" x14ac:dyDescent="0.35">
      <c r="A23" s="1" t="s">
        <v>29</v>
      </c>
      <c r="B23" s="7"/>
      <c r="D23" s="1"/>
      <c r="E23" s="12"/>
      <c r="H23" s="1"/>
      <c r="I23" s="1"/>
      <c r="J23" s="1"/>
    </row>
    <row r="24" spans="1:14" x14ac:dyDescent="0.35">
      <c r="H24" s="1"/>
      <c r="I24" s="1"/>
      <c r="J24" s="1"/>
    </row>
    <row r="25" spans="1:14" x14ac:dyDescent="0.35">
      <c r="A25" s="10" t="s">
        <v>32</v>
      </c>
      <c r="B25" s="8"/>
      <c r="H25" s="1"/>
      <c r="I25" s="1"/>
      <c r="J25" s="1"/>
    </row>
    <row r="26" spans="1:14" x14ac:dyDescent="0.35">
      <c r="A26" s="16" t="s">
        <v>51</v>
      </c>
      <c r="B26" s="17"/>
      <c r="H26" s="1"/>
      <c r="I26" s="1"/>
      <c r="J26" s="1"/>
    </row>
    <row r="27" spans="1:14" x14ac:dyDescent="0.35">
      <c r="A27" s="16" t="s">
        <v>33</v>
      </c>
      <c r="H27" s="1"/>
      <c r="I27" s="1"/>
      <c r="J27" s="1"/>
    </row>
    <row r="28" spans="1:14" x14ac:dyDescent="0.35">
      <c r="A28" s="16" t="s">
        <v>34</v>
      </c>
      <c r="H28" s="1"/>
      <c r="I28" s="1"/>
      <c r="J28" s="1"/>
    </row>
    <row r="29" spans="1:14" x14ac:dyDescent="0.35">
      <c r="H29" s="1"/>
      <c r="I29" s="1"/>
      <c r="J29" s="1"/>
    </row>
    <row r="30" spans="1:14" ht="25.25" customHeight="1" x14ac:dyDescent="0.35">
      <c r="A30" s="18" t="s">
        <v>38</v>
      </c>
      <c r="H30" s="1"/>
      <c r="I30" s="1"/>
      <c r="J30" s="1"/>
    </row>
    <row r="31" spans="1:14" ht="26.4" customHeight="1" x14ac:dyDescent="0.35">
      <c r="A31" s="11" t="s">
        <v>0</v>
      </c>
      <c r="B31" s="11" t="s">
        <v>50</v>
      </c>
      <c r="C31" s="135" t="s">
        <v>37</v>
      </c>
      <c r="D31" s="135"/>
      <c r="E31" s="135"/>
      <c r="F31" s="135"/>
    </row>
    <row r="32" spans="1:14" x14ac:dyDescent="0.35">
      <c r="A32" s="19">
        <v>1</v>
      </c>
      <c r="B32" s="57" t="s">
        <v>39</v>
      </c>
      <c r="C32" s="129" t="s">
        <v>12</v>
      </c>
      <c r="D32" s="129"/>
      <c r="E32" s="129"/>
      <c r="F32" s="129"/>
    </row>
    <row r="33" spans="1:6" x14ac:dyDescent="0.35">
      <c r="A33" s="19">
        <v>2</v>
      </c>
      <c r="B33" s="57" t="s">
        <v>40</v>
      </c>
      <c r="C33" s="129" t="s">
        <v>13</v>
      </c>
      <c r="D33" s="129"/>
      <c r="E33" s="129"/>
      <c r="F33" s="129"/>
    </row>
    <row r="34" spans="1:6" x14ac:dyDescent="0.35">
      <c r="A34" s="19">
        <v>3</v>
      </c>
      <c r="B34" s="57" t="s">
        <v>43</v>
      </c>
      <c r="C34" s="129" t="s">
        <v>5</v>
      </c>
      <c r="D34" s="129"/>
      <c r="E34" s="129"/>
      <c r="F34" s="129"/>
    </row>
    <row r="35" spans="1:6" ht="33" x14ac:dyDescent="0.35">
      <c r="A35" s="19">
        <v>4</v>
      </c>
      <c r="B35" s="58" t="s">
        <v>44</v>
      </c>
      <c r="C35" s="129" t="s">
        <v>35</v>
      </c>
      <c r="D35" s="129"/>
      <c r="E35" s="129"/>
      <c r="F35" s="129"/>
    </row>
    <row r="36" spans="1:6" ht="33" x14ac:dyDescent="0.35">
      <c r="A36" s="19">
        <v>5</v>
      </c>
      <c r="B36" s="57" t="s">
        <v>45</v>
      </c>
      <c r="C36" s="129" t="s">
        <v>36</v>
      </c>
      <c r="D36" s="129"/>
      <c r="E36" s="129"/>
      <c r="F36" s="129"/>
    </row>
    <row r="37" spans="1:6" x14ac:dyDescent="0.35">
      <c r="A37" s="19">
        <v>6</v>
      </c>
      <c r="B37" s="57" t="s">
        <v>41</v>
      </c>
      <c r="C37" s="129" t="s">
        <v>4</v>
      </c>
      <c r="D37" s="129"/>
      <c r="E37" s="129"/>
      <c r="F37" s="129"/>
    </row>
    <row r="38" spans="1:6" x14ac:dyDescent="0.35">
      <c r="A38" s="19">
        <v>7</v>
      </c>
      <c r="B38" s="57" t="s">
        <v>42</v>
      </c>
      <c r="C38" s="129" t="s">
        <v>14</v>
      </c>
      <c r="D38" s="129"/>
      <c r="E38" s="129"/>
      <c r="F38" s="129"/>
    </row>
    <row r="39" spans="1:6" x14ac:dyDescent="0.35">
      <c r="A39" s="19">
        <v>8</v>
      </c>
      <c r="B39" s="57" t="s">
        <v>46</v>
      </c>
      <c r="C39" s="129" t="s">
        <v>3</v>
      </c>
      <c r="D39" s="129"/>
      <c r="E39" s="129"/>
      <c r="F39" s="129"/>
    </row>
    <row r="40" spans="1:6" ht="33" x14ac:dyDescent="0.35">
      <c r="A40" s="19">
        <v>9</v>
      </c>
      <c r="B40" s="57" t="s">
        <v>47</v>
      </c>
      <c r="C40" s="129" t="s">
        <v>6</v>
      </c>
      <c r="D40" s="129"/>
      <c r="E40" s="129"/>
      <c r="F40" s="129"/>
    </row>
    <row r="41" spans="1:6" x14ac:dyDescent="0.35">
      <c r="A41" s="19">
        <v>10</v>
      </c>
      <c r="B41" s="57" t="s">
        <v>48</v>
      </c>
      <c r="C41" s="130" t="s">
        <v>15</v>
      </c>
      <c r="D41" s="130"/>
      <c r="E41" s="130"/>
      <c r="F41" s="130"/>
    </row>
    <row r="42" spans="1:6" ht="33" x14ac:dyDescent="0.35">
      <c r="A42" s="19">
        <v>11</v>
      </c>
      <c r="B42" s="58" t="s">
        <v>49</v>
      </c>
      <c r="C42" s="131" t="s">
        <v>16</v>
      </c>
      <c r="D42" s="131"/>
      <c r="E42" s="131"/>
      <c r="F42" s="131"/>
    </row>
  </sheetData>
  <mergeCells count="14">
    <mergeCell ref="A17:B17"/>
    <mergeCell ref="A19:B19"/>
    <mergeCell ref="C31:F31"/>
    <mergeCell ref="C32:F32"/>
    <mergeCell ref="C39:F39"/>
    <mergeCell ref="C40:F40"/>
    <mergeCell ref="C41:F41"/>
    <mergeCell ref="C42:F42"/>
    <mergeCell ref="C33:F33"/>
    <mergeCell ref="C34:F34"/>
    <mergeCell ref="C35:F35"/>
    <mergeCell ref="C36:F36"/>
    <mergeCell ref="C37:F37"/>
    <mergeCell ref="C38:F38"/>
  </mergeCells>
  <hyperlinks>
    <hyperlink ref="B3" r:id="rId1" display="https://vi.wikipedia.org/wiki/B%E1%BA%AFc_K%E1%BA%A1n"/>
    <hyperlink ref="B4" r:id="rId2" tooltip="Cao Bằng" display="https://vi.wikipedia.org/wiki/Cao_B%E1%BA%B1ng"/>
    <hyperlink ref="B5" r:id="rId3" tooltip="Hà Giang" display="https://vi.wikipedia.org/wiki/H%C3%A0_Giang"/>
    <hyperlink ref="B6" r:id="rId4" tooltip="Kon Tum" display="https://vi.wikipedia.org/wiki/Kon_Tum"/>
    <hyperlink ref="B7" r:id="rId5" tooltip="Lai Châu" display="https://vi.wikipedia.org/wiki/Lai_Ch%C3%A2u"/>
  </hyperlinks>
  <pageMargins left="0.7" right="0.7" top="0.75" bottom="0.75" header="0.3" footer="0.3"/>
  <pageSetup orientation="portrait"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0:P57"/>
  <sheetViews>
    <sheetView topLeftCell="A3" workbookViewId="0">
      <selection activeCell="N57" sqref="N57"/>
    </sheetView>
  </sheetViews>
  <sheetFormatPr defaultRowHeight="14.5" x14ac:dyDescent="0.35"/>
  <sheetData>
    <row r="10" spans="1:16" x14ac:dyDescent="0.35">
      <c r="A10" t="s">
        <v>52</v>
      </c>
      <c r="I10" t="s">
        <v>53</v>
      </c>
      <c r="P10" t="s">
        <v>60</v>
      </c>
    </row>
    <row r="21" spans="1:16" x14ac:dyDescent="0.35">
      <c r="A21" t="s">
        <v>54</v>
      </c>
      <c r="I21" t="s">
        <v>55</v>
      </c>
      <c r="P21" t="s">
        <v>61</v>
      </c>
    </row>
    <row r="32" spans="1:16" x14ac:dyDescent="0.35">
      <c r="A32" t="s">
        <v>56</v>
      </c>
      <c r="H32" t="s">
        <v>57</v>
      </c>
      <c r="P32" t="s">
        <v>62</v>
      </c>
    </row>
    <row r="43" spans="1:16" x14ac:dyDescent="0.35">
      <c r="A43" t="s">
        <v>58</v>
      </c>
      <c r="H43" t="s">
        <v>59</v>
      </c>
      <c r="P43" t="s">
        <v>63</v>
      </c>
    </row>
    <row r="54" spans="1:1" x14ac:dyDescent="0.35">
      <c r="A54" t="s">
        <v>64</v>
      </c>
    </row>
    <row r="57" spans="1:1" x14ac:dyDescent="0.35">
      <c r="A57" t="s">
        <v>235</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S.CA PS.TDAN TU CAO DEN THAP</vt:lpstr>
      <vt:lpstr>biểu đồ 63 tỉnh</vt:lpstr>
      <vt:lpstr>Tổng hợp 14 tỉnh</vt:lpstr>
      <vt:lpstr>biểu đồ 14 tỉnh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2021-08-08T16:25:28Z</dcterms:modified>
</cp:coreProperties>
</file>